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adiem-my.sharepoint.com/personal/jugarte_cadiem_com_py/Documents/Contabilidad/13 SIV/01 Informe/01 CASA DE BOLSA/2026/03 MARZO/"/>
    </mc:Choice>
  </mc:AlternateContent>
  <xr:revisionPtr revIDLastSave="0" documentId="10_ncr:200_{16A292F8-17D4-424A-8EF1-B86C31FDFBEE}" xr6:coauthVersionLast="47" xr6:coauthVersionMax="47" xr10:uidLastSave="{00000000-0000-0000-0000-000000000000}"/>
  <bookViews>
    <workbookView xWindow="-23148" yWindow="-108" windowWidth="23256" windowHeight="13896" tabRatio="626" xr2:uid="{00000000-000D-0000-FFFF-FFFF00000000}"/>
  </bookViews>
  <sheets>
    <sheet name="BBGG" sheetId="4" r:id="rId1"/>
    <sheet name="EERR" sheetId="20" r:id="rId2"/>
    <sheet name="FFFF" sheetId="19" r:id="rId3"/>
    <sheet name="PN" sheetId="7" r:id="rId4"/>
    <sheet name="NOTAS"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818" i="8" l="1"/>
  <c r="E818" i="8"/>
  <c r="D359" i="8" l="1"/>
  <c r="C359" i="8"/>
  <c r="D337" i="8"/>
  <c r="D272" i="8"/>
  <c r="C272" i="8"/>
  <c r="E229" i="8"/>
  <c r="E230" i="8" s="1"/>
  <c r="E231" i="8" s="1"/>
  <c r="E232" i="8" s="1"/>
  <c r="C229" i="8"/>
  <c r="C230" i="8" s="1"/>
  <c r="C231" i="8" s="1"/>
  <c r="C232" i="8" s="1"/>
  <c r="L9" i="7"/>
  <c r="F23" i="19"/>
  <c r="E23" i="19"/>
  <c r="D479" i="8" l="1"/>
  <c r="C479" i="8"/>
  <c r="D469" i="8"/>
  <c r="E470" i="8"/>
  <c r="C443" i="8"/>
  <c r="D443" i="8"/>
  <c r="C281" i="8"/>
  <c r="D281" i="8"/>
  <c r="J17" i="7"/>
  <c r="I17" i="7"/>
  <c r="H17" i="7"/>
  <c r="G17" i="7"/>
  <c r="F17" i="7"/>
  <c r="E17" i="7"/>
  <c r="D17" i="7"/>
  <c r="C17" i="7"/>
  <c r="M18" i="7"/>
  <c r="J10" i="7"/>
  <c r="K10" i="7"/>
  <c r="E48" i="20" l="1"/>
  <c r="D48" i="20"/>
  <c r="I9" i="4" l="1"/>
  <c r="H9" i="4" l="1"/>
  <c r="E10" i="20" l="1"/>
  <c r="E43" i="20" l="1"/>
  <c r="D43" i="20"/>
  <c r="D360" i="8" l="1"/>
  <c r="E20" i="20"/>
  <c r="E25" i="20" s="1"/>
  <c r="F830" i="8"/>
  <c r="E830" i="8"/>
  <c r="D506" i="8"/>
  <c r="D497" i="8"/>
  <c r="D9" i="4" l="1"/>
  <c r="F683" i="8" l="1"/>
  <c r="F649" i="8"/>
  <c r="D295" i="8" l="1"/>
  <c r="C295" i="8"/>
  <c r="D460" i="8" l="1"/>
  <c r="C460" i="8"/>
  <c r="D20" i="20"/>
  <c r="C506" i="8" l="1"/>
  <c r="D361" i="8"/>
  <c r="E11" i="19"/>
  <c r="D24" i="4" l="1"/>
  <c r="C487" i="8" l="1"/>
  <c r="D487" i="8"/>
  <c r="G69" i="8"/>
  <c r="F69" i="8"/>
  <c r="D69" i="8"/>
  <c r="H69" i="8"/>
  <c r="H58" i="8"/>
  <c r="G58" i="8"/>
  <c r="F58" i="8"/>
  <c r="D58" i="8"/>
  <c r="F684" i="8"/>
  <c r="F685" i="8" s="1"/>
  <c r="F686" i="8" s="1"/>
  <c r="D520" i="8" l="1"/>
  <c r="E471" i="8" l="1"/>
  <c r="D318" i="8" l="1"/>
  <c r="C318" i="8"/>
  <c r="C302" i="8"/>
  <c r="C337" i="8"/>
  <c r="C338" i="8" s="1"/>
  <c r="C340" i="8" s="1"/>
  <c r="L15" i="7"/>
  <c r="L14" i="7"/>
  <c r="L13" i="7"/>
  <c r="L12" i="7"/>
  <c r="L11" i="7"/>
  <c r="C360" i="8" l="1"/>
  <c r="C361" i="8" s="1"/>
  <c r="E421" i="8"/>
  <c r="E384" i="8"/>
  <c r="C254" i="8"/>
  <c r="C283" i="8" s="1"/>
  <c r="F11" i="19"/>
  <c r="F10" i="19"/>
  <c r="E422" i="8" l="1"/>
  <c r="E423" i="8" s="1"/>
  <c r="E424" i="8" s="1"/>
  <c r="F13" i="19"/>
  <c r="F15" i="19" s="1"/>
  <c r="F809" i="8" l="1"/>
  <c r="E809" i="8"/>
  <c r="G737" i="8" l="1"/>
  <c r="C325" i="8" l="1"/>
  <c r="E51" i="20" l="1"/>
  <c r="E47" i="20" l="1"/>
  <c r="H41" i="4"/>
  <c r="D19" i="4"/>
  <c r="M737" i="8" l="1"/>
  <c r="L737" i="8"/>
  <c r="K737" i="8"/>
  <c r="J737" i="8"/>
  <c r="I737" i="8"/>
  <c r="H737" i="8"/>
  <c r="F737" i="8"/>
  <c r="E737" i="8"/>
  <c r="D737" i="8"/>
  <c r="C737" i="8"/>
  <c r="F801" i="8" l="1"/>
  <c r="F813" i="8" s="1"/>
  <c r="E801" i="8"/>
  <c r="E813" i="8" s="1"/>
  <c r="E821" i="8" s="1"/>
  <c r="E833" i="8" s="1"/>
  <c r="B725" i="8"/>
  <c r="B738" i="8" s="1"/>
  <c r="B724" i="8"/>
  <c r="B737" i="8" s="1"/>
  <c r="D338" i="8"/>
  <c r="D340" i="8" s="1"/>
  <c r="F835" i="8"/>
  <c r="E835" i="8"/>
  <c r="E794" i="8"/>
  <c r="D794" i="8"/>
  <c r="C794" i="8"/>
  <c r="K724" i="8"/>
  <c r="J724" i="8"/>
  <c r="I724" i="8"/>
  <c r="H724" i="8"/>
  <c r="F724" i="8"/>
  <c r="E724" i="8"/>
  <c r="D724" i="8"/>
  <c r="C724" i="8"/>
  <c r="E707" i="8"/>
  <c r="D707" i="8"/>
  <c r="F697" i="8"/>
  <c r="F698" i="8" s="1"/>
  <c r="C520" i="8"/>
  <c r="C497" i="8"/>
  <c r="C471" i="8"/>
  <c r="F469" i="8"/>
  <c r="F468" i="8"/>
  <c r="F467" i="8"/>
  <c r="F466" i="8"/>
  <c r="F465" i="8"/>
  <c r="D436" i="8"/>
  <c r="C436" i="8"/>
  <c r="H206" i="8"/>
  <c r="E228" i="8" s="1"/>
  <c r="E206" i="8"/>
  <c r="E209" i="8" s="1"/>
  <c r="D354" i="8"/>
  <c r="D362" i="8" s="1"/>
  <c r="C354" i="8"/>
  <c r="C362" i="8" s="1"/>
  <c r="D325" i="8"/>
  <c r="D302" i="8"/>
  <c r="D254" i="8"/>
  <c r="D283" i="8" s="1"/>
  <c r="F234" i="8"/>
  <c r="D234" i="8"/>
  <c r="G219" i="8"/>
  <c r="D219" i="8"/>
  <c r="G213" i="8"/>
  <c r="D213" i="8"/>
  <c r="F821" i="8" l="1"/>
  <c r="F833" i="8" s="1"/>
  <c r="H216" i="8"/>
  <c r="H217" i="8" s="1"/>
  <c r="H209" i="8"/>
  <c r="E216" i="8"/>
  <c r="E210" i="8"/>
  <c r="D221" i="8"/>
  <c r="G221" i="8"/>
  <c r="C228" i="8"/>
  <c r="F228" i="8"/>
  <c r="I206" i="8"/>
  <c r="L724" i="8"/>
  <c r="G724" i="8"/>
  <c r="F206" i="8"/>
  <c r="D34" i="4"/>
  <c r="I216" i="8" l="1"/>
  <c r="F209" i="8"/>
  <c r="H210" i="8"/>
  <c r="I209" i="8"/>
  <c r="E211" i="8"/>
  <c r="F210" i="8"/>
  <c r="E217" i="8"/>
  <c r="F216" i="8"/>
  <c r="H218" i="8"/>
  <c r="I218" i="8" s="1"/>
  <c r="I217" i="8"/>
  <c r="C239" i="8"/>
  <c r="C256" i="8" s="1"/>
  <c r="D228" i="8"/>
  <c r="D239" i="8"/>
  <c r="M724" i="8"/>
  <c r="E218" i="8" l="1"/>
  <c r="F218" i="8" s="1"/>
  <c r="F217" i="8"/>
  <c r="E212" i="8"/>
  <c r="F212" i="8" s="1"/>
  <c r="F211" i="8"/>
  <c r="H211" i="8"/>
  <c r="I210" i="8"/>
  <c r="C289" i="8"/>
  <c r="C299" i="8" s="1"/>
  <c r="C313" i="8" s="1"/>
  <c r="C321" i="8" s="1"/>
  <c r="D289" i="8"/>
  <c r="D299" i="8" s="1"/>
  <c r="D313" i="8" s="1"/>
  <c r="D321" i="8" s="1"/>
  <c r="D256" i="8"/>
  <c r="H212" i="8" l="1"/>
  <c r="I212" i="8" s="1"/>
  <c r="I211" i="8"/>
  <c r="C331" i="8"/>
  <c r="C345" i="8" s="1"/>
  <c r="C356" i="8" s="1"/>
  <c r="B424" i="8" s="1"/>
  <c r="D331" i="8"/>
  <c r="D345" i="8" s="1"/>
  <c r="D356" i="8" s="1"/>
  <c r="B425" i="8" s="1"/>
  <c r="C433" i="8" l="1"/>
  <c r="C440" i="8" s="1"/>
  <c r="B366" i="8"/>
  <c r="D433" i="8"/>
  <c r="D440" i="8" s="1"/>
  <c r="D40" i="4"/>
  <c r="D492" i="8" l="1"/>
  <c r="D500" i="8" s="1"/>
  <c r="D509" i="8" s="1"/>
  <c r="D450" i="8"/>
  <c r="B687" i="8" s="1"/>
  <c r="B699" i="8" s="1"/>
  <c r="C450" i="8"/>
  <c r="D30" i="4"/>
  <c r="E30" i="4"/>
  <c r="E34" i="4"/>
  <c r="C492" i="8" l="1"/>
  <c r="C500" i="8" s="1"/>
  <c r="C509" i="8" s="1"/>
  <c r="B686" i="8"/>
  <c r="B698" i="8" s="1"/>
  <c r="F31" i="19"/>
  <c r="D37" i="4" l="1"/>
  <c r="E31" i="19" l="1"/>
  <c r="H18" i="4"/>
  <c r="D13" i="4" l="1"/>
  <c r="E24" i="4" l="1"/>
  <c r="E19" i="4"/>
  <c r="E13" i="4"/>
  <c r="H14" i="4" l="1"/>
  <c r="F6" i="19" l="1"/>
  <c r="M8" i="7" s="1"/>
  <c r="E6" i="19"/>
  <c r="L8" i="7" s="1"/>
  <c r="B4" i="19"/>
  <c r="B4" i="7" s="1"/>
  <c r="H23" i="4"/>
  <c r="E31" i="20"/>
  <c r="E27" i="20"/>
  <c r="I41" i="4"/>
  <c r="I23" i="4"/>
  <c r="I18" i="4"/>
  <c r="I14" i="4"/>
  <c r="E40" i="4"/>
  <c r="E37" i="4"/>
  <c r="E9" i="4"/>
  <c r="E26" i="4" s="1"/>
  <c r="E41" i="20" l="1"/>
  <c r="E55" i="20" s="1"/>
  <c r="I27" i="4"/>
  <c r="I29" i="4" s="1"/>
  <c r="I45" i="4" s="1"/>
  <c r="E43" i="4"/>
  <c r="F33" i="19" l="1"/>
  <c r="F35" i="19" s="1"/>
  <c r="E45" i="4"/>
  <c r="D26" i="4" l="1"/>
  <c r="D43" i="4" l="1"/>
  <c r="D45" i="4" s="1"/>
  <c r="B17" i="7" l="1"/>
  <c r="E57" i="20" l="1"/>
  <c r="I49" i="4" l="1"/>
  <c r="H49" i="4"/>
  <c r="B18" i="7" l="1"/>
  <c r="I7" i="4" l="1"/>
  <c r="H7" i="4"/>
  <c r="E48" i="4" l="1"/>
  <c r="I48" i="4" l="1"/>
  <c r="D48" i="4" l="1"/>
  <c r="H48" i="4" s="1"/>
  <c r="D31" i="20" l="1"/>
  <c r="D27" i="20"/>
  <c r="D10" i="20"/>
  <c r="D25" i="20" s="1"/>
  <c r="D51" i="20"/>
  <c r="D41" i="20" l="1"/>
  <c r="H27" i="4" l="1"/>
  <c r="H29" i="4" s="1"/>
  <c r="H45" i="4" s="1"/>
  <c r="D47" i="20" l="1"/>
  <c r="D55" i="20" l="1"/>
  <c r="D57" i="20" s="1"/>
  <c r="E10" i="19"/>
  <c r="E13" i="19" s="1"/>
  <c r="E15" i="19" s="1"/>
  <c r="E33" i="19" s="1"/>
  <c r="E35" i="19" s="1"/>
  <c r="K16" i="7" l="1"/>
  <c r="D470" i="8"/>
  <c r="D471" i="8" l="1"/>
  <c r="F470" i="8"/>
  <c r="F471" i="8" s="1"/>
  <c r="K17" i="7"/>
  <c r="L16" i="7"/>
  <c r="L17" i="7" s="1"/>
</calcChain>
</file>

<file path=xl/sharedStrings.xml><?xml version="1.0" encoding="utf-8"?>
<sst xmlns="http://schemas.openxmlformats.org/spreadsheetml/2006/main" count="1219" uniqueCount="701">
  <si>
    <t>INFORMACIÓN GENERAL DE LA ENTIDAD</t>
  </si>
  <si>
    <t>BALANCE GENERAL</t>
  </si>
  <si>
    <t>ESTADO DE RESULTADO</t>
  </si>
  <si>
    <t>Índice</t>
  </si>
  <si>
    <t>1.            IDENTIFICACIÓN</t>
  </si>
  <si>
    <t>Razón Social:</t>
  </si>
  <si>
    <t>Cadiem Casa de Bolsa S.A.</t>
  </si>
  <si>
    <t>Registro CNV:</t>
  </si>
  <si>
    <t>N° 017 según Res. N° 754/04</t>
  </si>
  <si>
    <t>Código Bolsa:</t>
  </si>
  <si>
    <t>N° 017 según Res N° 524/04</t>
  </si>
  <si>
    <t>Dirección Oficina Principal:</t>
  </si>
  <si>
    <t>Quesada N° 4926 Edif. Atlas Center Piso 6i</t>
  </si>
  <si>
    <t>Teléfono:</t>
  </si>
  <si>
    <t>(021) 610-720</t>
  </si>
  <si>
    <t>E-mail:</t>
  </si>
  <si>
    <t>cadiem@cadiem.com.py</t>
  </si>
  <si>
    <t>Sitio Página Web:</t>
  </si>
  <si>
    <t>www.cadiem.com.py</t>
  </si>
  <si>
    <t>Domicilio Legal:</t>
  </si>
  <si>
    <t>2.            ANTECEDENTES DE CONSTITUCIÓN DE LA SOCIEDAD</t>
  </si>
  <si>
    <t>Escritura N°: 334 Fecha: 12/11/2003 Inscripción en Registro Público: N° 03, Serie C, Folio 28 y sgtes. Sección Contratos Fecha: 07/01/2004; Escritura N°: 001 Fecha: 02/01/2007 Inscripción en Registro Público: N° 291, Serie E, Folio 2581 y sgtes. Sección Contratos Fecha: 17/04/2007; Escritura N°: 878 Fecha: 24/10/211 Inscripción en Registro Público: N° 28, Serie F, Folio 220 y sgtes. Fecha: 06/04/2012; Escritura N°: 1486 Fecha: 28/11/2014 Inscripción en Registro Público: N° 164. Serie I, Folio 2153 Fecha: 16/02/2015; Escritura N°: 455 Fecha: 02/06/2017 Inscripción en Registro Público: N° 1. Serie Comercial, Folio 1/15 Fecha: 17/08/2017, reingreso 19/09/2017.</t>
  </si>
  <si>
    <t>3.            Administración</t>
  </si>
  <si>
    <t>CARGO</t>
  </si>
  <si>
    <t>NOMBRE Y APELLIDO</t>
  </si>
  <si>
    <t>Representantes Legales</t>
  </si>
  <si>
    <t>Presidente</t>
  </si>
  <si>
    <t>Elías Miguel Gelay</t>
  </si>
  <si>
    <t>Vice-presidente</t>
  </si>
  <si>
    <t>César Paredes Franco</t>
  </si>
  <si>
    <t>Director</t>
  </si>
  <si>
    <t>Gloria Ayala Person</t>
  </si>
  <si>
    <t>Sindico</t>
  </si>
  <si>
    <t>Juana Pabla Galeano</t>
  </si>
  <si>
    <t>Plana Ejecutiva</t>
  </si>
  <si>
    <t>Directora de Negocios</t>
  </si>
  <si>
    <t>Natalia Raquel Trinidad</t>
  </si>
  <si>
    <t>Directora Financiera</t>
  </si>
  <si>
    <t>Fatima Flecha</t>
  </si>
  <si>
    <t>Auditoría Interna</t>
  </si>
  <si>
    <t>Contador</t>
  </si>
  <si>
    <t>Jorge Ramón Ugarte</t>
  </si>
  <si>
    <t>Oficial de Cumplimiento</t>
  </si>
  <si>
    <t>4.            CAPITAL Y PROPIEDAD</t>
  </si>
  <si>
    <t>El capital social se fija en Gs. 60.000.000.000 según Acta de Asamblea N° 34 de fecha 25/03/2022, distribuido en 60.000 acciones nominativas con Valor Nominal Gs. 1.000.000, de Clase Ordinaria Voto Múltiple (OVM) Ordinaria Simple (OS) y Preferidas.</t>
  </si>
  <si>
    <t>Capital Emitido</t>
  </si>
  <si>
    <t>Gs. 60.000.000.000</t>
  </si>
  <si>
    <t>Capital Suscripto</t>
  </si>
  <si>
    <t>Capital Integrado</t>
  </si>
  <si>
    <t>Valor Nominal de las Acciones</t>
  </si>
  <si>
    <t>Gs. 1.000.000</t>
  </si>
  <si>
    <t>Cuadro de Capital Integrado</t>
  </si>
  <si>
    <t>N°</t>
  </si>
  <si>
    <t>Accionista</t>
  </si>
  <si>
    <t>Cantidad de Acciones</t>
  </si>
  <si>
    <t xml:space="preserve">Clase </t>
  </si>
  <si>
    <t>Voto</t>
  </si>
  <si>
    <t>Monto</t>
  </si>
  <si>
    <t>% de participación en capital integrado</t>
  </si>
  <si>
    <t>Nominativa</t>
  </si>
  <si>
    <t>OVM</t>
  </si>
  <si>
    <t>OS</t>
  </si>
  <si>
    <t>Preferida A</t>
  </si>
  <si>
    <t>Preferida B</t>
  </si>
  <si>
    <t>Preferida C</t>
  </si>
  <si>
    <t>TOTAL</t>
  </si>
  <si>
    <t>Cuadro de Capital Suscripto</t>
  </si>
  <si>
    <t>% de participación en capital suscripto</t>
  </si>
  <si>
    <t>Cuadro s/ Res. 1/19 expresado en el Anexo de Capital</t>
  </si>
  <si>
    <t>5.            AUDITOR EXTERNO INDEPENDIENTE</t>
  </si>
  <si>
    <t>BCA - Benítez Codas &amp; Asociados</t>
  </si>
  <si>
    <t>SIV N° AE015</t>
  </si>
  <si>
    <t>Dirección:</t>
  </si>
  <si>
    <t>Avenida Brasilia 707 Asunción - Paraguay</t>
  </si>
  <si>
    <t>021 212 505</t>
  </si>
  <si>
    <t>6.            PERSONAS Y EMPRESAS VINCULADAS</t>
  </si>
  <si>
    <r>
      <t xml:space="preserve">6.1         </t>
    </r>
    <r>
      <rPr>
        <b/>
        <u/>
        <sz val="11"/>
        <color theme="1"/>
        <rFont val="Gantari"/>
      </rPr>
      <t>Vinculada Controlante</t>
    </r>
  </si>
  <si>
    <t>Denominación:</t>
  </si>
  <si>
    <t>Cadiem A.F.P.I.S.A.</t>
  </si>
  <si>
    <t>Actividad Principal:</t>
  </si>
  <si>
    <t>Administradora de Fondos de Inversión</t>
  </si>
  <si>
    <t>Participación dentro del Capital:</t>
  </si>
  <si>
    <t>Votos:</t>
  </si>
  <si>
    <r>
      <t xml:space="preserve">6.2         </t>
    </r>
    <r>
      <rPr>
        <b/>
        <u/>
        <sz val="11"/>
        <color theme="1"/>
        <rFont val="Gantari"/>
      </rPr>
      <t>Personas Vinculadas</t>
    </r>
  </si>
  <si>
    <t>Elías Miguel Gelay:</t>
  </si>
  <si>
    <t>César Paredes Franco:</t>
  </si>
  <si>
    <t>Gloria Ayala Person:</t>
  </si>
  <si>
    <t>Director con el 21,96% de los Votos – 13,58 % del Capital</t>
  </si>
  <si>
    <t>Liliana Yolanda Meza:</t>
  </si>
  <si>
    <t>Accionista con el 21,56% de los Votos – 12,56 % del Capital</t>
  </si>
  <si>
    <t>Juana Pabla Galeano:</t>
  </si>
  <si>
    <t>Síndico</t>
  </si>
  <si>
    <t>Natalia Raquel Trinidad:</t>
  </si>
  <si>
    <t>Gerente de Talentos Humanos</t>
  </si>
  <si>
    <t>CADIEM CASA DE BOLSA S.A.</t>
  </si>
  <si>
    <t>EN GUARANIES</t>
  </si>
  <si>
    <t>ACTIVO</t>
  </si>
  <si>
    <t>Nota</t>
  </si>
  <si>
    <t>PASIVO</t>
  </si>
  <si>
    <t>Activo Corriente</t>
  </si>
  <si>
    <t>Pasivo Corriente</t>
  </si>
  <si>
    <t>Disponibilidades</t>
  </si>
  <si>
    <t>Documentos y Cuentas por Pagar</t>
  </si>
  <si>
    <t>Caja</t>
  </si>
  <si>
    <t>Acreedores por Intermediación</t>
  </si>
  <si>
    <t>Bancos Cuenta Propia</t>
  </si>
  <si>
    <t>5.D</t>
  </si>
  <si>
    <t>Acreedores Varios</t>
  </si>
  <si>
    <t>5.J</t>
  </si>
  <si>
    <t>Bancos Cuenta Compensadora</t>
  </si>
  <si>
    <t>Cuenta a Pagar a Personas y Empresas Relacionadas</t>
  </si>
  <si>
    <t>ANEXO V</t>
  </si>
  <si>
    <t>Inversiones Temporarias</t>
  </si>
  <si>
    <t>ANEXO I</t>
  </si>
  <si>
    <t>Préstamos Financieros</t>
  </si>
  <si>
    <t>Títulos de Renta Fija</t>
  </si>
  <si>
    <t>Préstamos en Bancos</t>
  </si>
  <si>
    <t>5.H</t>
  </si>
  <si>
    <t>Títulos de Renta Fija en Reporto</t>
  </si>
  <si>
    <t>Sobregiro en Cuenta Corriente</t>
  </si>
  <si>
    <t>Títulos de Renta Fija en Garantía</t>
  </si>
  <si>
    <t>Operaciones en Reporto</t>
  </si>
  <si>
    <t>5.I</t>
  </si>
  <si>
    <t>Títulos de Renta Variable</t>
  </si>
  <si>
    <t>Provisiones</t>
  </si>
  <si>
    <t>Impuesto a la Renta a Pagar</t>
  </si>
  <si>
    <t>Créditos</t>
  </si>
  <si>
    <t>IVA a Pagar</t>
  </si>
  <si>
    <t>Deudores por Intermediación</t>
  </si>
  <si>
    <t>5.E</t>
  </si>
  <si>
    <t>Retenciones de Impuestos</t>
  </si>
  <si>
    <t>Documentos y Cuentas por Cobrar</t>
  </si>
  <si>
    <t>Aporte y Retenciones a Pagar</t>
  </si>
  <si>
    <t>Deudores Varios</t>
  </si>
  <si>
    <t>Otros Pasivos</t>
  </si>
  <si>
    <t>Cuentas por Cobrar a Personas y Empresas Relacionadas</t>
  </si>
  <si>
    <t>Dividendos a Pagar</t>
  </si>
  <si>
    <t>Otros Activos</t>
  </si>
  <si>
    <t>Otros Pasivos Corrientes</t>
  </si>
  <si>
    <t>5.M</t>
  </si>
  <si>
    <t>Otros Activos Corrientes</t>
  </si>
  <si>
    <t>5.G</t>
  </si>
  <si>
    <t>TOTAL ACTIVO CORRIENTE</t>
  </si>
  <si>
    <t>TOTAL PASIVO CORRIENTE</t>
  </si>
  <si>
    <t>ACTIVO NO CORRIENTE</t>
  </si>
  <si>
    <t>TOTAL PASIVO</t>
  </si>
  <si>
    <t>Inversiones Permanentes</t>
  </si>
  <si>
    <t>PATRIMONIO NETO</t>
  </si>
  <si>
    <t>Títulos Renta Variable</t>
  </si>
  <si>
    <t>Capital</t>
  </si>
  <si>
    <t>VPN</t>
  </si>
  <si>
    <t>Acción de la Bolsa de Valores</t>
  </si>
  <si>
    <t>Valuación Acción BVA</t>
  </si>
  <si>
    <t>Reserva Legal</t>
  </si>
  <si>
    <t>Bienes de Uso</t>
  </si>
  <si>
    <t>ANEXO II</t>
  </si>
  <si>
    <t>Reserva de Revalúo</t>
  </si>
  <si>
    <t>Bienes de Uso - Costo Revaluado</t>
  </si>
  <si>
    <t>Resultado del Ejercicio</t>
  </si>
  <si>
    <t>(Depreciación Acumulada)</t>
  </si>
  <si>
    <t>Activos Intangibles y Cargos Diferidos</t>
  </si>
  <si>
    <t>ANEXO III</t>
  </si>
  <si>
    <t>Licencia</t>
  </si>
  <si>
    <t>(Amortización Acumulada)</t>
  </si>
  <si>
    <t>Otros Activos No Corrientes</t>
  </si>
  <si>
    <t>Total Patrimonio Neto</t>
  </si>
  <si>
    <t>Gastos no Devengados</t>
  </si>
  <si>
    <t>TOTAL ACTIVO NO CORRIENTE</t>
  </si>
  <si>
    <t>TOTAL ACTIVO</t>
  </si>
  <si>
    <t>TOTAL PASIVO Y PATRIMONIO NETO</t>
  </si>
  <si>
    <t>CUENTA DE ORDEN</t>
  </si>
  <si>
    <t>Cuenta de Orden</t>
  </si>
  <si>
    <t>Deudores Crédito Gs.</t>
  </si>
  <si>
    <t>Acreedor Gs.</t>
  </si>
  <si>
    <r>
      <t>Las 12 notas -</t>
    </r>
    <r>
      <rPr>
        <i/>
        <sz val="10"/>
        <color rgb="FFFF0000"/>
        <rFont val="Gantari"/>
      </rPr>
      <t xml:space="preserve"> </t>
    </r>
    <r>
      <rPr>
        <i/>
        <sz val="10"/>
        <color theme="1"/>
        <rFont val="Gantari"/>
      </rPr>
      <t>Anexo I - Anexo II - Anexo III - Anexo de Capital que acompañan forman parte integral de los estados financieros y Anexo V</t>
    </r>
  </si>
  <si>
    <t>CONCEPTO</t>
  </si>
  <si>
    <t>INGRESOS OPERATIVOS</t>
  </si>
  <si>
    <t>Comisiones por Operación en Rueda</t>
  </si>
  <si>
    <t>Por Intermediación Acción en Rueda</t>
  </si>
  <si>
    <t>Por Intermediación Renta Fija en Rueda</t>
  </si>
  <si>
    <t>Ingresos por Asesoría Financiera</t>
  </si>
  <si>
    <t>Ingresos por Intereses y Dividendos de Cartera Propia</t>
  </si>
  <si>
    <t>GASTOS OPERATIVOS</t>
  </si>
  <si>
    <t>Gastos por Comisiones y Servicios</t>
  </si>
  <si>
    <t>Aranceles por Negociación Bolsa de Valores</t>
  </si>
  <si>
    <t>Otros Gastos Operativos</t>
  </si>
  <si>
    <t>5.Q</t>
  </si>
  <si>
    <t>RESULTADO OPERATIVO BRUTO</t>
  </si>
  <si>
    <t>GASTOS DE COMERCIALIZACIÓN</t>
  </si>
  <si>
    <t>Publicidad</t>
  </si>
  <si>
    <t>Folletos e Impresiones</t>
  </si>
  <si>
    <t>Otros Gastos de Comercialización</t>
  </si>
  <si>
    <t>GASTOS DE ADMINISTRACIÓN</t>
  </si>
  <si>
    <t>Servicios Personales</t>
  </si>
  <si>
    <t>Previsión, Amortización y Depreciaciones</t>
  </si>
  <si>
    <t>Mantenimiento</t>
  </si>
  <si>
    <t>Alquileres</t>
  </si>
  <si>
    <t>Gastos Generales</t>
  </si>
  <si>
    <t>Seguros</t>
  </si>
  <si>
    <t>Impuestos, Tasas y Contribuciones</t>
  </si>
  <si>
    <t>Otros Gastos de Administración</t>
  </si>
  <si>
    <t>RESULTADO OPERATIVO NETO</t>
  </si>
  <si>
    <t>OTROS INGRESOS Y EGRESOS</t>
  </si>
  <si>
    <t>5.R</t>
  </si>
  <si>
    <t>Otros Ingresos</t>
  </si>
  <si>
    <t>RESULTADOS FINANCIEROS</t>
  </si>
  <si>
    <t>Generados por Activos</t>
  </si>
  <si>
    <t>Intereses Cobrados</t>
  </si>
  <si>
    <t>Diferencia de Cambio</t>
  </si>
  <si>
    <t>Generados por Pasivos</t>
  </si>
  <si>
    <t>Intereses Pagados</t>
  </si>
  <si>
    <t>UTILIDAD O (PERDIDA)</t>
  </si>
  <si>
    <t>IMPUESTO A LA RENTA</t>
  </si>
  <si>
    <t>RESULTADO DEL EJERCICIO</t>
  </si>
  <si>
    <t>ESTADO DE FLUJO DE EFECTIVO</t>
  </si>
  <si>
    <t>1.</t>
  </si>
  <si>
    <t xml:space="preserve">FLUJO DE EFECTIVO POR LAS ACTIVIDADES OPERATIVAS </t>
  </si>
  <si>
    <t>Ingresos en Efectivo por comisiones y otros</t>
  </si>
  <si>
    <t>Efectivo pagado a empleados</t>
  </si>
  <si>
    <t>Total de Efectivo de las Actividades operativas antes de cambios en los activos de operación</t>
  </si>
  <si>
    <t>Aumento (Disminución) en pasivos operativos</t>
  </si>
  <si>
    <t>Pagos a Proveedores</t>
  </si>
  <si>
    <t>Efectivo neto de Actividades de Operación antes de impuestos</t>
  </si>
  <si>
    <t>Impuesto a la renta</t>
  </si>
  <si>
    <t xml:space="preserve">Efectivo Neto provisto de Actividades de Operación </t>
  </si>
  <si>
    <t>2.</t>
  </si>
  <si>
    <t>FLUJO DE EFECTIVO EN ACTIVIDADES DE INVERSIÓN</t>
  </si>
  <si>
    <t xml:space="preserve">Inversiones en Otras Empresas </t>
  </si>
  <si>
    <t>Fondo con destino especial</t>
  </si>
  <si>
    <t>Compra de Propiedad, planta y equipo</t>
  </si>
  <si>
    <t xml:space="preserve">Efectivo Neto en Actividades de Inversión </t>
  </si>
  <si>
    <t>3.</t>
  </si>
  <si>
    <t>FLUJO DE EFECTIVO POR ACTIVIDADES DE FINANCIACIAMIENTO</t>
  </si>
  <si>
    <t>Aportes de Capital</t>
  </si>
  <si>
    <t>Proveniente de préstamos y otras deudas</t>
  </si>
  <si>
    <t>Dividendos Pagados</t>
  </si>
  <si>
    <t>Efecto de las variaciones en tipo de cambio</t>
  </si>
  <si>
    <t xml:space="preserve">Efectivo Neto en Actividades de Financiamiento </t>
  </si>
  <si>
    <t>Aumento (o disminución) neto de efectivo y sus equivalentes</t>
  </si>
  <si>
    <t>Efectivo y equivalentes al efectivo al comienzo del período</t>
  </si>
  <si>
    <t>Efectivo y equivalentes al efectivo al cierre del período</t>
  </si>
  <si>
    <t>Las 12 notas - Anexo I - Anexo II - Anexo III - Anexo de Capital que acompañan forman parte integral de los estados financieros y Anexo V</t>
  </si>
  <si>
    <t>ESTADO DE VARIACIÓN DEL PATRIMONIO NETO</t>
  </si>
  <si>
    <t>Movimientos</t>
  </si>
  <si>
    <t>CAPITAL</t>
  </si>
  <si>
    <t>RESERVAS</t>
  </si>
  <si>
    <t>RESULTADOS</t>
  </si>
  <si>
    <t>Suscripto</t>
  </si>
  <si>
    <t>A Integrar</t>
  </si>
  <si>
    <t>Integrado</t>
  </si>
  <si>
    <t>Valuación Acción
BVA</t>
  </si>
  <si>
    <t>Legal</t>
  </si>
  <si>
    <t>Facultativa</t>
  </si>
  <si>
    <t>Revalúo</t>
  </si>
  <si>
    <t>Acumulados</t>
  </si>
  <si>
    <t>Del Ejercicio</t>
  </si>
  <si>
    <t>Saldo al Inicio</t>
  </si>
  <si>
    <t>Movimientos Subsecuentes</t>
  </si>
  <si>
    <t>Capitalización de Utilidades</t>
  </si>
  <si>
    <t>Integración de Acciones</t>
  </si>
  <si>
    <t>Valuación Acc BVA</t>
  </si>
  <si>
    <t>Nota 1 – Consideración de los Estados Contables.</t>
  </si>
  <si>
    <t>Nota 2 - Información básica de la empresa</t>
  </si>
  <si>
    <t>2.1 Naturaleza Jurídica de las actividades de la sociedad</t>
  </si>
  <si>
    <t>CADIEM Casa de Bolsa S.A. tiene por objeto efectuar todas las actividades, operaciones y servicios que sean compatibles con la actividad de intermediación en el mercado de valores y cualquier otra actividad permitida que previamente, de manera general, lo autorice la Super Intendencia de Valores.
Fue constituida por Escritura Pública Nro. 334, de fecha 12.11.2003, pasada ante la Escribana Pública Katia Ayala Ratti, e inscripta en los Registros Públicos de Personas Jurídicas y Asociaciones, en fecha 23.12.2003. Modificación de Estatutos: Primera modificación: En el Registro Público de Comercio No.291, Serie E, Folio 2581 y sgtes, por Escritura Pública No. 1 del 02.01.2007, Folio 2 y sgtes, pasada por el Escribano Luis Enrique Peroni. Segunda modificación: En el Registro Público de Comercio Número 688, Serie G, folio 5942 del 23/12/2011. Tercera modificación: En el Registro Público de Comercio Número 147, Serie E, folio 1652 y sgtes de fecha 16/02/2015. Cuarta modificación: En el Registro Público de Comercio Número 1, Serie Comercial, folio 1/15 de fecha 17/08/2017, reingreso 19/09/2017.
Habilitada por la Comisión Nacional de Valores, ahora Super Intedencia de Valores, para operar como Intermediaria en el Mercado de Valores, llevando la Nomenclatura CB (Casa de Bolsa) seguido de la numeración 017, por Resolución No. 754/04 Acta No. 04/04 de fecha 19.01.2004, e igualmente inscripta en la Bolsa de Valores y Productos de Asunción S.A. por Resolución No. 524/04 de fecha 26.01.2004.</t>
  </si>
  <si>
    <t>2.2. Participación en otras empresas</t>
  </si>
  <si>
    <t>Nombre</t>
  </si>
  <si>
    <t>Monto de Participación</t>
  </si>
  <si>
    <t>% Participación en Capital de la Otra Empresa</t>
  </si>
  <si>
    <t>% Participación en el Capital Propio</t>
  </si>
  <si>
    <t>Factor de Vinculación</t>
  </si>
  <si>
    <t>Cadiem Administradora de Fondos Patrimoniales de Inversión S.A.</t>
  </si>
  <si>
    <t>Controlante</t>
  </si>
  <si>
    <t>Nota 3 - Principales políticas y prácticas contables aplicadas</t>
  </si>
  <si>
    <t>3.1 Base de Preparación de los Estados Contables</t>
  </si>
  <si>
    <t>Los estados financieros se han preparado de acuerdo con normas contables emitidos por el Consejo de Contadores Públicos del Paraguay y criterios de valuación dictados por la Super Intendecia de Valores.
La moneda funcional y de presentación de los estados financieros de la entidad es el Guaraní, la moneda local de Paraguay.
Dado que la inflación acumulada en los últimos tres años, calculada a base del Índice de Precios al Consumidor emitido por el Banco Central del Paraguay, ha sido inferior al 100%, los estados financieros se presentan en unidad de medida heterogénea. Consecuentemente los estados financieros no fueron expresados en moneda homogénea de poder adquisitivo constante.</t>
  </si>
  <si>
    <t>3.2 Criterio de Valuación</t>
  </si>
  <si>
    <t>Los estados financieros fueron preparados utilizando como principal criterio de valuación el costo histórico, con las excepciones que se mencionan en los siguientes numerales de esta nota.</t>
  </si>
  <si>
    <t>3.3 Política de Constitución de Previsiones</t>
  </si>
  <si>
    <t>Las previsiones para cuentas de dudoso cobro se determinan anualmente sobre la base del estudio de la cartera de clientes realizado con el objeto de determinar la porción no recuperable de las cuentas por cobrar.</t>
  </si>
  <si>
    <t>3.4 Política de Bienes de Uso</t>
  </si>
  <si>
    <t>Al 31 de diciembre de 2019 los bienes de uso se exponen a su costo histórico revaluado a partir del año siguiente al de su incorporación, de acuerdo con lo establecido en el artículo 12 de la Ley N.º 125/91, menos la correspondiente depreciación acumulada. El incremento neto por revaluación se acredita a la cuenta Reserva de Revalúo del patrimonio neto. La depreciación de los bienes de uso es calculada por el método de línea recta a partir del año siguiente de su incorporación, aplicando las tasas anuales determinadas con base en la vida útil de los bienes.
A partir del ejercicio 2020, los bienes de uso se exponen a su costo histórico, revaluado hasta el 31 de diciembre de 2019, menos la correspondiente depreciación acumulada de acuerdo con lo establecido en la Ley 6.380/19. La cuota de depreciación es calculada por el método de línea recta sobre el valor neto contable menos el valor residual de los bienes al 31 de diciembre de 2019, lo que implica un cambio en la base de cálculo de la depreciación respecto al ejercicio anterior. El valor residual es calculado sobre el valor neto contable de los bienes al 31 de diciembre de 2019.
De acuerdo con lo establecido por la Ley 6.380/19, el Poder Ejecutivo podrá establecer el revalúo obligatorio de los bienes del activo fijo, cuando la variación del Índice de Precios al Consumo determinado por el Banco Central del Paraguay alcance al menos el 20% acumulado a partir del ejercicio 2019. El reconocimiento del revalúo obligatorio formará parte de una reserva patrimonial cuyo único destino podrá ser la capitalización.</t>
  </si>
  <si>
    <t>3.5 Política de Reconocimiento de Ingresos y Egresos</t>
  </si>
  <si>
    <t>La entidad aplica el principio de lo devengado para el reconocimiento de los ingresos y la imputación de costos y gastos.
Los ingresos operativos representan el importe de los bienes y servicios suministrados a terceros y son reconocidos en el Estado de Resultados cuando los riesgos y beneficios significativos asociados a la propiedad de estos han sido transferidos al comprador.
La amortización de los bienes de uso es calculada según los criterios indicados en la Nota 3.4</t>
  </si>
  <si>
    <t>3.6 Definición de Fondos Adoptada para la Preparación del Estado de Flujo de Efectivo</t>
  </si>
  <si>
    <t>Para la preparación del Estado de Flujos de Efectivo se definió como fondos a las disponibilidades.</t>
  </si>
  <si>
    <t>3.7 Política de Valuación de las Inversiones de Largo Plazo</t>
  </si>
  <si>
    <t>Las inversiones a largo plazo se evalúan según su costo histórico más lo que resultare del VPP, exceptuando las acciones de la BVA que se valoriza según último valor negociado.</t>
  </si>
  <si>
    <t>Nota 4 – Cambios de Políticas y Procedimientos de Contabilidad</t>
  </si>
  <si>
    <t>Nota 5 – Criterios específicos de valuación</t>
  </si>
  <si>
    <t>A) Valuación en Moneda Extranjera</t>
  </si>
  <si>
    <t>Tipo de cambio comprador</t>
  </si>
  <si>
    <t xml:space="preserve">Tipo de cambio vendedor       </t>
  </si>
  <si>
    <t>B) Posición en Moneda Extranjera</t>
  </si>
  <si>
    <t>DETALLE</t>
  </si>
  <si>
    <t>Moneda Extranjera Clase</t>
  </si>
  <si>
    <t>Moneda Extranjera Monto</t>
  </si>
  <si>
    <t>TIPO DE CAMBIO</t>
  </si>
  <si>
    <t>SALDO
AL</t>
  </si>
  <si>
    <t>USD</t>
  </si>
  <si>
    <t>Inversiones</t>
  </si>
  <si>
    <t>Total Activo</t>
  </si>
  <si>
    <t>Deudas Financieras</t>
  </si>
  <si>
    <t>Total Pasivo</t>
  </si>
  <si>
    <t>POSICIÓN NETA</t>
  </si>
  <si>
    <t>C) Diferencia de Cambio en Moneda Extranjera</t>
  </si>
  <si>
    <t>Concepto</t>
  </si>
  <si>
    <t>Tipo
de
Cambio</t>
  </si>
  <si>
    <t>Monto
Ajustado</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</si>
  <si>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</si>
  <si>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</si>
  <si>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</si>
  <si>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</si>
  <si>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Bancos Cuenta Propia Gs.</t>
  </si>
  <si>
    <t>Banco Atlas S.A.</t>
  </si>
  <si>
    <t>Zeta Banco</t>
  </si>
  <si>
    <t>Banco Itaú Paraguay S.A.</t>
  </si>
  <si>
    <t xml:space="preserve">Banco Rio </t>
  </si>
  <si>
    <t>Bancos Varios Gs.</t>
  </si>
  <si>
    <t>Banco GNB Paraguay S.A.</t>
  </si>
  <si>
    <t>Banco Nacional de Fomento</t>
  </si>
  <si>
    <t>Banco Continental S.A.E.C.A.</t>
  </si>
  <si>
    <t>Financiera Pyo. Japonesa</t>
  </si>
  <si>
    <t>Interfisa Banco S.A.E.C.A.</t>
  </si>
  <si>
    <t>Ueno Bank SA Gs</t>
  </si>
  <si>
    <t>Banco Familiar S.A.E.C.A.</t>
  </si>
  <si>
    <t>Bancop S.A.</t>
  </si>
  <si>
    <t>Sub-Total</t>
  </si>
  <si>
    <t>Bancos Cuenta Propia USD</t>
  </si>
  <si>
    <t>Banco Itaú Paraguay S.A..</t>
  </si>
  <si>
    <t>Sudameris Bank S.A.E.C.A..</t>
  </si>
  <si>
    <t>Banco Atlas S.A..</t>
  </si>
  <si>
    <t>Banco Morgan Stanley</t>
  </si>
  <si>
    <t>Bancos Varios USD</t>
  </si>
  <si>
    <t>Banco GNB Paraguay S.A..</t>
  </si>
  <si>
    <t>Banco Pershing - Latin Securities</t>
  </si>
  <si>
    <t>TOTAL DISPONIBILIDADES</t>
  </si>
  <si>
    <t>E) Créditos</t>
  </si>
  <si>
    <r>
      <t>Deudores por Intermediación:</t>
    </r>
    <r>
      <rPr>
        <sz val="11"/>
        <color theme="1"/>
        <rFont val="Gantari"/>
      </rPr>
      <t xml:space="preserve"> La composición es la siguiente</t>
    </r>
  </si>
  <si>
    <t>Comisión Colocación de Títulos</t>
  </si>
  <si>
    <t>Servicios Financieros</t>
  </si>
  <si>
    <t>Representación Obligacionista</t>
  </si>
  <si>
    <t>Mantenimiento Bursátil</t>
  </si>
  <si>
    <t xml:space="preserve">TOTAL  </t>
  </si>
  <si>
    <r>
      <t>Deudores Varios:</t>
    </r>
    <r>
      <rPr>
        <sz val="11"/>
        <color theme="1"/>
        <rFont val="Gantari"/>
      </rPr>
      <t xml:space="preserve"> La composición es la siguiente</t>
    </r>
  </si>
  <si>
    <t>Adelanto de Vto.</t>
  </si>
  <si>
    <t>Otras Deudas</t>
  </si>
  <si>
    <r>
      <t>Derechos Sobre Títulos por Contrato de Underwriting:</t>
    </r>
    <r>
      <rPr>
        <sz val="11"/>
        <color theme="1"/>
        <rFont val="Gantari"/>
      </rPr>
      <t xml:space="preserve"> A la fecha del presente informe la empresa no cuenta con contratos por dicho concepto.</t>
    </r>
  </si>
  <si>
    <r>
      <t>F) Cargos Diferidos:</t>
    </r>
    <r>
      <rPr>
        <sz val="11"/>
        <color theme="1"/>
        <rFont val="Gantari"/>
      </rPr>
      <t xml:space="preserve"> A la fecha del presente informe la entidad no tiene datos que informar en esta nota</t>
    </r>
  </si>
  <si>
    <r>
      <t>G) Otros Activos Corrientes y No Corrientes:</t>
    </r>
    <r>
      <rPr>
        <sz val="11"/>
        <color theme="1"/>
        <rFont val="Gantari"/>
      </rPr>
      <t xml:space="preserve"> La composición es la siguiente</t>
    </r>
  </si>
  <si>
    <t>OTROS ACTIVOS CORRIENTES</t>
  </si>
  <si>
    <t>Anticipo Proveedores</t>
  </si>
  <si>
    <t>Gastos a Devengar</t>
  </si>
  <si>
    <t>Créditos al Personal</t>
  </si>
  <si>
    <t>Crédito Fiscal</t>
  </si>
  <si>
    <t>OTROS ACTIVOS NO CORRIENTES</t>
  </si>
  <si>
    <t>Fideicomiso Garantía</t>
  </si>
  <si>
    <t>Garantía de Alquiler</t>
  </si>
  <si>
    <t>H) Préstamos Financieros (corto y largo plazo)</t>
  </si>
  <si>
    <r>
      <t>Préstamos Financieros:</t>
    </r>
    <r>
      <rPr>
        <sz val="11"/>
        <color theme="1"/>
        <rFont val="Gantari"/>
      </rPr>
      <t xml:space="preserve"> Préstamos a Corto Plazo</t>
    </r>
  </si>
  <si>
    <t>INSTITUCIÓN</t>
  </si>
  <si>
    <t>Intereses a Pagar</t>
  </si>
  <si>
    <t>(-) Intereses a Devengar</t>
  </si>
  <si>
    <t>SUB TOTAL</t>
  </si>
  <si>
    <t>Préstamo USD</t>
  </si>
  <si>
    <t>Zeta Banco SAECA</t>
  </si>
  <si>
    <t>T.C. DNIT</t>
  </si>
  <si>
    <t>Sub-total</t>
  </si>
  <si>
    <t>TOTAL BANCOS</t>
  </si>
  <si>
    <t>Linea de Sobregiro</t>
  </si>
  <si>
    <t>BASA S.A.</t>
  </si>
  <si>
    <t>Interfisa</t>
  </si>
  <si>
    <t>Continental</t>
  </si>
  <si>
    <t>Itau Paraguay</t>
  </si>
  <si>
    <t>SUB TOTAL Gs</t>
  </si>
  <si>
    <t>TC. DNIT</t>
  </si>
  <si>
    <r>
      <t xml:space="preserve">I) Operación en Reporto: </t>
    </r>
    <r>
      <rPr>
        <sz val="11"/>
        <color theme="1"/>
        <rFont val="Gantari"/>
      </rPr>
      <t>Las operaciones Reportadas activas a la fecha son las siguientes</t>
    </r>
  </si>
  <si>
    <t>Fecha Op.</t>
  </si>
  <si>
    <t>Cod. Negociación</t>
  </si>
  <si>
    <t>Moneda</t>
  </si>
  <si>
    <t>Monto Contable</t>
  </si>
  <si>
    <t>Fecha de Vencimiento</t>
  </si>
  <si>
    <t>Guaraní</t>
  </si>
  <si>
    <t>Intereses a Vencer</t>
  </si>
  <si>
    <t>SUB-TOTAL OPERACIÓN EN REPORTO Gs</t>
  </si>
  <si>
    <t>PYSUD01F2204</t>
  </si>
  <si>
    <t>PYFRI01F3686</t>
  </si>
  <si>
    <t>PYBAM01F2487</t>
  </si>
  <si>
    <t>SUB-TOTAL OPERACIÓN EN REPORTO USD</t>
  </si>
  <si>
    <t>J) Documentos y Cuentas por Pagar (corto y largo plazo)</t>
  </si>
  <si>
    <r>
      <t>Acreedores Varios:</t>
    </r>
    <r>
      <rPr>
        <sz val="11"/>
        <color theme="1"/>
        <rFont val="Gantari"/>
      </rPr>
      <t xml:space="preserve"> La composición es la siguiente</t>
    </r>
  </si>
  <si>
    <t>Servicios a Pagar Gs.</t>
  </si>
  <si>
    <t>Servicios a Pagar USD</t>
  </si>
  <si>
    <r>
      <t>L) Administración de Cartera:</t>
    </r>
    <r>
      <rPr>
        <sz val="11"/>
        <color theme="1"/>
        <rFont val="Gantari"/>
      </rPr>
      <t xml:space="preserve"> La entidad no cuenta con obligaciones a la fecha</t>
    </r>
  </si>
  <si>
    <r>
      <t>M) Otros Pasivos Corrientes y No Corrientes:</t>
    </r>
    <r>
      <rPr>
        <sz val="11"/>
        <color theme="1"/>
        <rFont val="Gantari"/>
      </rPr>
      <t xml:space="preserve"> La composición es la siguiente</t>
    </r>
  </si>
  <si>
    <t>Honorarios Especiales</t>
  </si>
  <si>
    <t>Tarjeta de Crédito</t>
  </si>
  <si>
    <t>Anticipo de Cliente</t>
  </si>
  <si>
    <t>N) Patrimonio</t>
  </si>
  <si>
    <t>SALDO AL INICIO</t>
  </si>
  <si>
    <t>AUMENTOS</t>
  </si>
  <si>
    <t>DISMINUCIÓN</t>
  </si>
  <si>
    <t>SALDO AL CIERRE</t>
  </si>
  <si>
    <t>Aporte no Capitalizado</t>
  </si>
  <si>
    <t>Reservas</t>
  </si>
  <si>
    <t>Resultado Acumulado</t>
  </si>
  <si>
    <r>
      <t>O) Previsiones:</t>
    </r>
    <r>
      <rPr>
        <sz val="11"/>
        <color theme="1"/>
        <rFont val="Gantari"/>
      </rPr>
      <t xml:space="preserve"> La entidad no considera necesario realizar previsiones</t>
    </r>
  </si>
  <si>
    <t>Aranceles y Fondo de Garantía</t>
  </si>
  <si>
    <t>Administrativos</t>
  </si>
  <si>
    <t>Ingresos Varios por Asesoría</t>
  </si>
  <si>
    <t>Servicios de Representación</t>
  </si>
  <si>
    <t>Ingresos Operativos Varios</t>
  </si>
  <si>
    <t>Manejo de Archivos</t>
  </si>
  <si>
    <t>Gastos Bursátiles</t>
  </si>
  <si>
    <t>Fidelización</t>
  </si>
  <si>
    <t>Gastos Varios de Comercialización</t>
  </si>
  <si>
    <t>Gastos de Viaje</t>
  </si>
  <si>
    <t>Gastos de Consumición</t>
  </si>
  <si>
    <t>Gastos al Personal</t>
  </si>
  <si>
    <t>Honorarios</t>
  </si>
  <si>
    <t>Gastos de Tecnología</t>
  </si>
  <si>
    <t>Absorción de Impuestos</t>
  </si>
  <si>
    <t>Donaciones</t>
  </si>
  <si>
    <t>Gastos Varios de Administración</t>
  </si>
  <si>
    <t>Mantenimiento y Limpieza</t>
  </si>
  <si>
    <t>Movilidad y Viático</t>
  </si>
  <si>
    <t>IVA Gasto</t>
  </si>
  <si>
    <t>Gastos de Tarjeta</t>
  </si>
  <si>
    <t>Nota 6 – Información Referente a Contingencias y Compromisos</t>
  </si>
  <si>
    <r>
      <t xml:space="preserve">A) Compromisos Directos: </t>
    </r>
    <r>
      <rPr>
        <sz val="11"/>
        <color theme="1"/>
        <rFont val="Gantari"/>
      </rPr>
      <t>A la fecha del informe no existen compromisos directos relevantes que informar o detallar en la presente nota.</t>
    </r>
  </si>
  <si>
    <r>
      <t xml:space="preserve">B) Contingencias Legales: </t>
    </r>
    <r>
      <rPr>
        <sz val="11"/>
        <color theme="1"/>
        <rFont val="Gantari"/>
      </rPr>
      <t>La empresa no cuenta con juicios ni otras acciones que comprometa a la libre disponibilidad de sus bienes ni al libre desarrollo de sus actividades comerciales.</t>
    </r>
  </si>
  <si>
    <t>Nota 7 – Hechos posteriores al Cierre del Ejercicio:</t>
  </si>
  <si>
    <t>Entre la fecha de cierre y la fecha de emisión de estos estados financieros, no han ocurrido hechos significativos de carácter financiero o de otra índole que afecten la situación patrimonial y financiera o los resultados de la Sociedad.</t>
  </si>
  <si>
    <t>Nota 8 – Limitación a la libre disponibilidad de los activos o del patrimonio y cualquier restricción al derecho de propiedad.</t>
  </si>
  <si>
    <t>La empresa no cuenta con ningún tipo de limitación a libre disposición de los activos o de patrimonio, tampoco existe restricciones al derecho de la propiedad.</t>
  </si>
  <si>
    <t>Nota 9 – Cambios Contables</t>
  </si>
  <si>
    <t>No se incurrió a ningún cambio de procedimiento en la aplicación y estimación contable en referencia a los ejercicios anteriores al presente.</t>
  </si>
  <si>
    <t>Nota 10 – Restricciones para distribución de Utilidades</t>
  </si>
  <si>
    <t>La empresa, una vez aprobada por asamblea y retenido el Impuesto a los Dividendos y Utilidades (IDU) según esta reglamentada en el Título II de la Ley 6380/19, distribuye sin ninguna restricción las utilidades disponibles al cierre de cada periodo.</t>
  </si>
  <si>
    <t>Nota 11 – Sanciones</t>
  </si>
  <si>
    <t>La empresa no cuenta con ningún tipo de sanciones a la fecha del presente informe.</t>
  </si>
  <si>
    <t>Nota 12 – Cuentas de Orden</t>
  </si>
  <si>
    <t>INFIRMACIÓN SOBRE EL DOCUMENTO Y EMISOR</t>
  </si>
  <si>
    <t>INFORMACIÓN SOBRE EL EMISOR AL FECHA DE LA ÚLTIMA INFORMACIÓN DISPONIBLE</t>
  </si>
  <si>
    <t>EMISOR</t>
  </si>
  <si>
    <t>TIPO DE TÍTULO</t>
  </si>
  <si>
    <t>CANTIDAD DE TÍTULOS</t>
  </si>
  <si>
    <t>VALOR NOMINAL UNITARIO</t>
  </si>
  <si>
    <t>VALOR CONTABLE</t>
  </si>
  <si>
    <t>RESULTADO</t>
  </si>
  <si>
    <t>SUB TOTAL GS</t>
  </si>
  <si>
    <t>SUB TOTAL USD</t>
  </si>
  <si>
    <t>SUB TOTAL EN GS</t>
  </si>
  <si>
    <t>TOTAL AL 31/12/2024</t>
  </si>
  <si>
    <t>CAJA DE VALORES DEL PARAGUAY</t>
  </si>
  <si>
    <t>CADIEM AFPISA</t>
  </si>
  <si>
    <t>TERRENOS</t>
  </si>
  <si>
    <t>Titulo</t>
  </si>
  <si>
    <t>CANTIDAD</t>
  </si>
  <si>
    <t>VALOR NOMINAL</t>
  </si>
  <si>
    <t>VALOR DE MERCADO</t>
  </si>
  <si>
    <t>(En Guaraníes)</t>
  </si>
  <si>
    <t xml:space="preserve">R U B R O </t>
  </si>
  <si>
    <t>VALORES ORIGINALES</t>
  </si>
  <si>
    <t>DEPRECIACIONES</t>
  </si>
  <si>
    <t>NETO RESULTANTE</t>
  </si>
  <si>
    <t>Valores al inicio</t>
  </si>
  <si>
    <t>Altas</t>
  </si>
  <si>
    <t>Bajas</t>
  </si>
  <si>
    <t>Revalúo del Período</t>
  </si>
  <si>
    <t>Valores al Cierre</t>
  </si>
  <si>
    <t>Acumuladas al inicio</t>
  </si>
  <si>
    <t>Depreciación del Período</t>
  </si>
  <si>
    <t>Acumuladas al Cierre</t>
  </si>
  <si>
    <t>Bienes de uso e intangible</t>
  </si>
  <si>
    <t>Muebles y Útiles</t>
  </si>
  <si>
    <t>Equipos de Oficina</t>
  </si>
  <si>
    <t>Equipos de Informática</t>
  </si>
  <si>
    <t>Instalaciones</t>
  </si>
  <si>
    <t>Mejoras en Predio Ajeno</t>
  </si>
  <si>
    <t>Maquinarias y Equipos</t>
  </si>
  <si>
    <t>Licencias</t>
  </si>
  <si>
    <t>ANEXO DE CAPITAL</t>
  </si>
  <si>
    <t>CAPITAL INTEGRADO</t>
  </si>
  <si>
    <t>Accionistas</t>
  </si>
  <si>
    <t>% Participación en el Capital Integrado</t>
  </si>
  <si>
    <t>(%) Votos</t>
  </si>
  <si>
    <t>Liliana Yolanda Meza</t>
  </si>
  <si>
    <t>Jaime Hitoshi Kurosu Ishigaki</t>
  </si>
  <si>
    <t>MADIBA S.A.</t>
  </si>
  <si>
    <t>James Edward Clifton Spalding Hellmer</t>
  </si>
  <si>
    <t>Erasmo Luis Aguilar Delvalle</t>
  </si>
  <si>
    <t>Hugo Cesar Recalde Benitez</t>
  </si>
  <si>
    <t>Roberto Jose Blumenfeld</t>
  </si>
  <si>
    <t>Francisco Yanagida Ishikawa</t>
  </si>
  <si>
    <t>Natalia Trinidad</t>
  </si>
  <si>
    <t>Osvaldo Serafini</t>
  </si>
  <si>
    <t>Cipriano Eduardo Codas Elizeche</t>
  </si>
  <si>
    <t>Julio Ruben Sykora Frich</t>
  </si>
  <si>
    <t>Carlos Roberto Díaz Rossi</t>
  </si>
  <si>
    <t>Myriam Silva</t>
  </si>
  <si>
    <t>Viviana Cabrera</t>
  </si>
  <si>
    <t>Roberto Acosta</t>
  </si>
  <si>
    <t>Miriam Concepcion Ayala Vda. De Contreras</t>
  </si>
  <si>
    <t xml:space="preserve">Verónica Contreras Ayala </t>
  </si>
  <si>
    <t>RAS S.A.</t>
  </si>
  <si>
    <t>Marcos Aurelio Mañotti Gonzalez</t>
  </si>
  <si>
    <t xml:space="preserve">Jorge Luis Roman Zaracho </t>
  </si>
  <si>
    <t xml:space="preserve">Jose Maria Mañotti Gonzalez </t>
  </si>
  <si>
    <t>Emilio Samuel Hirschkorn Skliar</t>
  </si>
  <si>
    <t>AGB Constructora S.A.</t>
  </si>
  <si>
    <t xml:space="preserve">Victor Ignacio Gonzalez Acosta </t>
  </si>
  <si>
    <t>Marcelo Andres Diaz de Vivar  Kroug</t>
  </si>
  <si>
    <t>Roberto Fabian Elías Díaz</t>
  </si>
  <si>
    <t>Cimar S.A.</t>
  </si>
  <si>
    <t>Maria Lourdes Gamarra Marin</t>
  </si>
  <si>
    <t>Lucia Emilia Ayala Person</t>
  </si>
  <si>
    <t>Hugo Teodoro Berkemeyer Rodriguez</t>
  </si>
  <si>
    <t>Marcelo Emilio Ayala Person</t>
  </si>
  <si>
    <t>Hugo Fernando Martínez Fernandez</t>
  </si>
  <si>
    <t>Rodrigo Garcia</t>
  </si>
  <si>
    <t>Ricardo Daniel Contreras</t>
  </si>
  <si>
    <t>Composición de saldos con relacionadas</t>
  </si>
  <si>
    <t>Cuentas a Cobrar</t>
  </si>
  <si>
    <t>NOMBRE</t>
  </si>
  <si>
    <t>RELACION</t>
  </si>
  <si>
    <t>TIPO DE OPERACIÓN</t>
  </si>
  <si>
    <t>Cadiem AFPISA</t>
  </si>
  <si>
    <t>Controlada</t>
  </si>
  <si>
    <t>Agente Colocador</t>
  </si>
  <si>
    <t>Aranceles por Operación</t>
  </si>
  <si>
    <t>Créditos Varios</t>
  </si>
  <si>
    <t>Jorge Ugarte</t>
  </si>
  <si>
    <t>Plana ejecutiva</t>
  </si>
  <si>
    <t>Gloria Ayala</t>
  </si>
  <si>
    <t>Directores</t>
  </si>
  <si>
    <t>César Paredes</t>
  </si>
  <si>
    <t>Cuentas por Pagar</t>
  </si>
  <si>
    <t>Por Servicios</t>
  </si>
  <si>
    <t>INGRESOS</t>
  </si>
  <si>
    <t>Valuación</t>
  </si>
  <si>
    <t>Fátima Flecha</t>
  </si>
  <si>
    <t>TOTAL INGRESOS</t>
  </si>
  <si>
    <t>EGRESOS</t>
  </si>
  <si>
    <t>GASTOS</t>
  </si>
  <si>
    <t>TOTAL GASTOS</t>
  </si>
  <si>
    <r>
      <t>Proyecto Core</t>
    </r>
    <r>
      <rPr>
        <sz val="8"/>
        <rFont val="Gantari"/>
      </rPr>
      <t xml:space="preserve"> (*)</t>
    </r>
  </si>
  <si>
    <t xml:space="preserve"> (*) El valor presentado en esta línea corresponde a la inversión devengada/pagada en el marco del Proyecto Core. Dicho importar seguirá incrementándose a lo largo del desarrollo del proyecto, y solo una vez finalizado se iniciará el proceso de amortización. Se prevé que la culminación e implementación del sistema se realice hacia finales del año 2026.</t>
  </si>
  <si>
    <t>Inmuebles</t>
  </si>
  <si>
    <t>Ingresos por Operaciones y Servicios a Personas Relacionadas</t>
  </si>
  <si>
    <t>Otros Ingresos Operativos</t>
  </si>
  <si>
    <t>Sudameris Bank Gs</t>
  </si>
  <si>
    <t>Biotec del Paraguay S.A.</t>
  </si>
  <si>
    <t>Electroban S.A.E.C.A.</t>
  </si>
  <si>
    <t>Zeta Banco S.A.E.C.A.</t>
  </si>
  <si>
    <t>Cheque Diferido</t>
  </si>
  <si>
    <t>SUDAMERIS BANK S.A.E.C.A.</t>
  </si>
  <si>
    <t>BANCO  BASA S.A.</t>
  </si>
  <si>
    <t>FRIGORIFICO CONCEPCION S.A.</t>
  </si>
  <si>
    <t>Presidente con el 22,70% de los Votos - 15,35% del Capital</t>
  </si>
  <si>
    <t>Vice-Presidente con el 22,70% de los Votos – 15,35% del Capital</t>
  </si>
  <si>
    <t>Tipo de cambio DNIT</t>
  </si>
  <si>
    <t>Tipo de cambio BCP</t>
  </si>
  <si>
    <t>Tipo de cambio unico</t>
  </si>
  <si>
    <t>Bank of New York Mellon USD</t>
  </si>
  <si>
    <t>Mathías Velázquez</t>
  </si>
  <si>
    <t>Milmar S.A.</t>
  </si>
  <si>
    <t>Andrés Chang</t>
  </si>
  <si>
    <t>Maria José Aguilar Castro</t>
  </si>
  <si>
    <t>Stella Maria Castro</t>
  </si>
  <si>
    <t>TOTAL AL 30/06/2025</t>
  </si>
  <si>
    <t>BANCO GNB PARAGUAY S.A.E.C.A</t>
  </si>
  <si>
    <t>TELECEL S.A.</t>
  </si>
  <si>
    <t>ALPACA S.A.</t>
  </si>
  <si>
    <t>Agencia Financiera de Desarrollo</t>
  </si>
  <si>
    <t>INDEX SACI</t>
  </si>
  <si>
    <t>IZAGUIRRE BARRAIL INVERSORA S.A.E.C.A</t>
  </si>
  <si>
    <t>Grupo Vazquez SAE</t>
  </si>
  <si>
    <t>EMSA Inmobiliaria S.A.</t>
  </si>
  <si>
    <t>EXXEL TECHNOLOGIES SAE</t>
  </si>
  <si>
    <t>Tu Financiera S.A.E.C.A</t>
  </si>
  <si>
    <t>MINISTERIO DE ECONOMIA Y FINANZAS</t>
  </si>
  <si>
    <t>CDA</t>
  </si>
  <si>
    <t>Preferida D</t>
  </si>
  <si>
    <t>Preferida E</t>
  </si>
  <si>
    <t>Gs. 53.000.000.000</t>
  </si>
  <si>
    <t>Gs.49.0000.000.000</t>
  </si>
  <si>
    <t>Amambay Cardozo</t>
  </si>
  <si>
    <t>Jezabel Pando</t>
  </si>
  <si>
    <t>Solar Banco S.A.E.</t>
  </si>
  <si>
    <t>Ueno Bank SA</t>
  </si>
  <si>
    <t>Prov. p/ Gratificación Especial Premio</t>
  </si>
  <si>
    <t>ITTI SAECA</t>
  </si>
  <si>
    <t>S.A.C.I. H.Petersen</t>
  </si>
  <si>
    <t>QUIMISUR SAECA</t>
  </si>
  <si>
    <t>Operaciones</t>
  </si>
  <si>
    <t>N/A</t>
  </si>
  <si>
    <t>Comprobantes Pendientes de Entrega</t>
  </si>
  <si>
    <t>Recupero de Gastos</t>
  </si>
  <si>
    <t>Aranceles SIV-SEPRELAD-CAVAPY</t>
  </si>
  <si>
    <t>Consultorias</t>
  </si>
  <si>
    <t>Judith Vera</t>
  </si>
  <si>
    <t>Solar Banco SAE</t>
  </si>
  <si>
    <t>Gestión Adm. y Reestructuración</t>
  </si>
  <si>
    <t>Prov. Gratificaciones 285/93</t>
  </si>
  <si>
    <t>Documentos a rendir</t>
  </si>
  <si>
    <t>Bono Corporativo</t>
  </si>
  <si>
    <t>Bono Financiero</t>
  </si>
  <si>
    <t>Inverfin SAECA</t>
  </si>
  <si>
    <t>Bonos del Tesoro</t>
  </si>
  <si>
    <t>Bono Subordinado</t>
  </si>
  <si>
    <t>UENO HOLDING SAECA</t>
  </si>
  <si>
    <t>BRASKEM</t>
  </si>
  <si>
    <t>Director de Tecnologia</t>
  </si>
  <si>
    <t>Nicolas González Oddone</t>
  </si>
  <si>
    <t>Los estados contables fueron aprobados por Acta de Directorio N°273  de fecha 05/03/2026 sin ninguna observación que mencionar.</t>
  </si>
  <si>
    <t>P) Venta y Costo de Venta de Cartera de Inversiones</t>
  </si>
  <si>
    <r>
      <t xml:space="preserve">La entidad realiza operaciones de compra y venta de instrumentos financieros, incluyendo títulos de renta fija (tales como Certificados de Depósito de Ahorro y Bonos) y títulos de renta variable (acciones preferidas con rendimiento fijo temporal), los cuales son mantenidos como parte de su cartera propia.
</t>
    </r>
    <r>
      <rPr>
        <b/>
        <sz val="11"/>
        <color theme="1"/>
        <rFont val="Gantari"/>
      </rPr>
      <t>Reconocimiento y medición inicial:</t>
    </r>
    <r>
      <rPr>
        <sz val="11"/>
        <color theme="1"/>
        <rFont val="Gantari"/>
      </rPr>
      <t xml:space="preserve">
Los instrumentos financieros son reconocidos inicialmente a su costo de adquisición, formando parte del activo.
</t>
    </r>
    <r>
      <rPr>
        <b/>
        <sz val="11"/>
        <color theme="1"/>
        <rFont val="Gantari"/>
      </rPr>
      <t>Medición posterior:</t>
    </r>
    <r>
      <rPr>
        <sz val="11"/>
        <color theme="1"/>
        <rFont val="Gantari"/>
      </rPr>
      <t xml:space="preserve">
Mientras los instrumentos permanecen en cartera, son valuados a costo más los rendimientos devengados, calculados en base a la tasa nominal del instrumento.
Los ingresos por devengamiento son reconocidos en resultados del periodo, con contrapartida en el valor del activo, incrementando el valor en libros de los instrumentos.
</t>
    </r>
    <r>
      <rPr>
        <b/>
        <sz val="11"/>
        <color theme="1"/>
        <rFont val="Gantari"/>
      </rPr>
      <t>Reconocimiento de ingresos por venta:</t>
    </r>
    <r>
      <rPr>
        <sz val="11"/>
        <color theme="1"/>
        <rFont val="Gantari"/>
      </rPr>
      <t xml:space="preserve">
Al momento de la enajenación de los instrumentos financieros, el ingreso correspondiente es reconocido en el estado de resultados dentro del rubro “Venta de cartera propia”.
</t>
    </r>
    <r>
      <rPr>
        <b/>
        <sz val="11"/>
        <color theme="1"/>
        <rFont val="Gantari"/>
      </rPr>
      <t>Determinación del costo de venta:</t>
    </r>
    <r>
      <rPr>
        <sz val="11"/>
        <color theme="1"/>
        <rFont val="Gantari"/>
      </rPr>
      <t xml:space="preserve">
El costo de venta de los instrumentos enajenados se determina utilizando el método de costo promedio ponderado, considerando el valor en libros de los instrumentos al momento de su venta.
</t>
    </r>
    <r>
      <rPr>
        <b/>
        <sz val="11"/>
        <color theme="1"/>
        <rFont val="Gantari"/>
      </rPr>
      <t>Presentación en los estados financieros:</t>
    </r>
    <r>
      <rPr>
        <sz val="11"/>
        <color theme="1"/>
        <rFont val="Gantari"/>
      </rPr>
      <t xml:space="preserve">
La entidad presenta en forma agregada los resultados por venta de cartera, sin distinguir por tipo de instrumento financiero en el estado de resultados. No obstante, dicha información es gestionada y controlada a nivel interno para fines de análisis y gestión.
Como resultado de lo anterior, la utilidad bruta expuesta corresponde a la diferencia entre el precio de venta de los instrumentos financieros y su correspondiente costo determinado conforme a la metodología descripta precedentemente.</t>
    </r>
  </si>
  <si>
    <t>Q) Otros Ingresos Operativos</t>
  </si>
  <si>
    <t>R) Otros Gastos Operativos, de Comercialización y de Administración</t>
  </si>
  <si>
    <t>5.S</t>
  </si>
  <si>
    <t>Con el objetivo de mejorar la comparabilidad de la información presentada, determinadas partidas del periodo comparativo han sido reclasificadas y/o reexpresadas para adecuarlas a los criterios de presentación del ejercicio actual. Dichas reclasificaciones no afectan el resultado del ejercicio ni el patrimonio neto previamente reportado.</t>
  </si>
  <si>
    <t>Otros Egresos</t>
  </si>
  <si>
    <t>Las partidas de activos y pasivos en moneda extranjera fueron valuadas utilizando el tipo de cambio de cierre. Hasta el mes de diciembre de 2024, se utilizó el tipo de cambio proporcionado por la Dirección Nacional de Ingresos Tributarios (DNIT), el cual no difiere significativamente del vigente en el mercado libre de cambios.
A partir del ejercicio 2025, y en cumplimiento de la Resolución SV. SG N° 00003/2024, la Sociedad adopta como referencia la cotización referencial mensual publicada por el Banco Central del Paraguay, utilizando el tipo de cambio vigente al 31 de diciembre de 2025.</t>
  </si>
  <si>
    <t>La presente nota expone la posición de la Sociedad en moneda extranjera al cierre de cada ejercicio, detallando los activos y pasivos denominados en monedas distintas a la moneda funcional.
La posición neta en moneda extranjera refleja la exposición de la Sociedad al riesgo de variaciones en los tipos de cambio, y se determina como la diferencia entre los activos y pasivos denominados en dichas monedas, valuados al tipo de cambio de cierre correspondiente.</t>
  </si>
  <si>
    <t>La presente nota expone los resultados generados por la valuación de activos y pasivos monetarios denominados en moneda extranjera al cierre de cada ejercicio.
Dichos resultados surgen de la aplicación del tipo de cambio vigente a la fecha de cierre sobre las partidas monetarias en moneda extranjera, reconociéndose las diferencias de cambio en el resultado del ejercicio.
Las ganancias o pérdidas por valuación reflejan el efecto de las variaciones en el tipo de cambio sobre la posición monetaria neta de la Sociedad en moneda extranjera, distinguiendo entre activos y pasivos.
En este sentido, las variaciones en los tipos de cambio pueden generar impactos positivos o negativos en los resultados, dependiendo de si la Sociedad mantiene una posición neta activa o pasiva en moneda extranjera durante el período.</t>
  </si>
  <si>
    <t>Inversiones de Corto Plazo</t>
  </si>
  <si>
    <t>Las inversiones a corto plazo corresponden a instrumentos financieros adquiridos en el marco de la operativa de intermediación y negociación de la Sociedad.
Dichos instrumentos se valúan a su costo de adquisición, incorporando el devengamiento de los rendimientos financieros conforme a las condiciones nominales de cada título.
Los resultados generados por la compra y venta de estos instrumentos, así como los intereses devengados, son reconocidos en el resultado del ejercicio en el período en que se producen.</t>
  </si>
  <si>
    <t xml:space="preserve">Las inversiones permanentes se encuentran valuadas de acuerdo con el método de la participación patrimonial (VPP), reconociendo en resultados la proporción correspondiente de los resultados generados por las entidades participadas.
</t>
  </si>
  <si>
    <t>Acciones de la Bolsa de Valores de Asunción</t>
  </si>
  <si>
    <t>Las acciones de la Bolsa de Valores y Productos de Asunción S.A. (BVPASA) se exponen en forma separada del resto de las inversiones permanentes, en atención a su naturaleza particular como instrumento requerido para la participación en el mercado de valores, así como por su criterio de valuación específico.
A diferencia de otras inversiones permanentes, las acciones se valúan considerando el último valor de negociación disponible al cierre del ejercicio, por lo que su presentación separada permite una mejor exposición y comprensión de su impacto en la situación patrimonial de la Sociedad.</t>
  </si>
  <si>
    <t>5.K</t>
  </si>
  <si>
    <r>
      <t>K) Acreedores por Intermediación (Corto y Largo Plazo):</t>
    </r>
    <r>
      <rPr>
        <sz val="11"/>
        <color theme="1"/>
        <rFont val="Gantari"/>
      </rPr>
      <t xml:space="preserve"> La composición es la siguiente</t>
    </r>
  </si>
  <si>
    <t>Intermediación Negociación de Títulos</t>
  </si>
  <si>
    <t>Acreedores por Vto. Título</t>
  </si>
  <si>
    <t>Banco Continental S.A.E.C.A. USD</t>
  </si>
  <si>
    <t>Banco Continental S.A.E.C.A. Gs</t>
  </si>
  <si>
    <t>Bank of New York Mellon Terceros</t>
  </si>
  <si>
    <t>Banco Pershing - Terceros USD</t>
  </si>
  <si>
    <t>Banco Itaú Paraguay S.A. Gs.</t>
  </si>
  <si>
    <t>Banco Itaú Paraguay S.A. USD</t>
  </si>
  <si>
    <t>T.C. BCP</t>
  </si>
  <si>
    <t>Correspondiente al 31/03/2026, presentado en forma comparativa con el ejercicio cerrado al 31/12/2025</t>
  </si>
  <si>
    <t>Correspondiente al 31/03/2026, presentado en forma comparativa con el ejercicio cerrado al 31/03/2025</t>
  </si>
  <si>
    <t>Ingresos por Venta de Cartera Propia</t>
  </si>
  <si>
    <t>Información al 31/03/2026</t>
  </si>
  <si>
    <t>Notas a los Estados Contables al 31 de marzo de 2026</t>
  </si>
  <si>
    <r>
      <t xml:space="preserve">D) Disponibilidades: </t>
    </r>
    <r>
      <rPr>
        <sz val="11"/>
        <color theme="1"/>
        <rFont val="Gantari"/>
      </rPr>
      <t>La Sociedad mantiene saldos correspondientes a disponibilidades vinculadas a operaciones por cuenta de terceros, los cuales se encuentran debidamente identificados y administrados en forma separada de los recursos propios, en cumplimiento de las disposiciones regulatorias vigentes.
No obstante, y en aplicación de un criterio de prudencia y adecuada exposición, dichos saldos se presentan transitoriamente dentro del rubro disponibilidades, reconociéndose simultáneamente el pasivo asociado frente a los clientes.
La Sociedad se encuentra en proceso de adecuación operativa para la implementación de un esquema de cuentas segregadas (cuentas cash), tras lo cual estos saldos serán expuestos conforme a su naturaleza en cuentas de orden</t>
    </r>
  </si>
  <si>
    <t>Los montos presentados en las cuentas de orden, como parte de la información contenida en los estados contables, corresponden al total del patrimonio administrado por Cadiem Casa de Bolsa SA al 31 de marzo de 2026. Dicho patrimonio está compuesto por títulos valores en formato físico y electrónico.
Los títulos valores en formato físico se encuentran resguardados en CAVAPY, mientras que los títulos en formato electrónico están registrados dentro del sistema electrónico de la Bolsa de Valores de Asunción.</t>
  </si>
  <si>
    <t>Cartera de Inversiones al 31/03/2026 comparativo al 31/12/2025</t>
  </si>
  <si>
    <t>Cuadro de Bienes de Uso al 31 de marzo de 2026</t>
  </si>
  <si>
    <t>Cuadro de Intangibles por al 31 de Marzo de 2026</t>
  </si>
  <si>
    <t>Composición Accionaria al 31/03/2026</t>
  </si>
  <si>
    <t>Intereses percibidos</t>
  </si>
  <si>
    <t>Banco BASA S.A.</t>
  </si>
  <si>
    <t>Jefferies</t>
  </si>
  <si>
    <t>Banco Solar SAECA</t>
  </si>
  <si>
    <t>PYBAM01F0366</t>
  </si>
  <si>
    <t>PYELE07F1362</t>
  </si>
  <si>
    <t>PYTEL01F2070</t>
  </si>
  <si>
    <t>PYTNA03F1064</t>
  </si>
  <si>
    <t>PYTEL01F2724</t>
  </si>
  <si>
    <t>PYTNA01F0886</t>
  </si>
  <si>
    <t>PYTEL03F2276</t>
  </si>
  <si>
    <t>PYGVA06F2361</t>
  </si>
  <si>
    <t>PYAPC03F0915</t>
  </si>
  <si>
    <t>PYFIN01F9471</t>
  </si>
  <si>
    <t>PYFIN02F1592</t>
  </si>
  <si>
    <t>PYAPC10F0007</t>
  </si>
  <si>
    <t>PYAPC09F0000</t>
  </si>
  <si>
    <t>PYAPC04F0922</t>
  </si>
  <si>
    <t>PYAPC08F1819</t>
  </si>
  <si>
    <t>PYAPC07F1802</t>
  </si>
  <si>
    <t>PYAPC11F0006</t>
  </si>
  <si>
    <t>PYAPC12F0005</t>
  </si>
  <si>
    <t>PYUEN01F2760</t>
  </si>
  <si>
    <t>BB3145</t>
  </si>
  <si>
    <t>BB3144</t>
  </si>
  <si>
    <t>BB3146</t>
  </si>
  <si>
    <t>Prov. Aguinaldo</t>
  </si>
  <si>
    <t>Prov. Comisiones a Pagar</t>
  </si>
  <si>
    <t>Acciones Preferidas</t>
  </si>
  <si>
    <t>FINANCIERA FIC S.A.E.C.A.</t>
  </si>
  <si>
    <t>FINANCIERA PARAGUAYO JAPONESA S.A.E.C.A.</t>
  </si>
  <si>
    <t>Gestión de Cobranzas</t>
  </si>
  <si>
    <t>Pagaré</t>
  </si>
  <si>
    <t>Kurosu &amp;amp; Cia SA</t>
  </si>
  <si>
    <t>GAS CORONA S.A.E.C.A.</t>
  </si>
  <si>
    <t>TECNOLOGÃA DEL SUR S.A.E</t>
  </si>
  <si>
    <t>IMPORT CENTER S.A.</t>
  </si>
  <si>
    <t>MERCOESTE S.A.E.C.A.</t>
  </si>
  <si>
    <t>Bonos del Exterior</t>
  </si>
  <si>
    <t>Ueno Bank S.A.E.C.A</t>
  </si>
  <si>
    <t>ENEX PARAGUAY SOCIEDAD ANONIMA EMISORA</t>
  </si>
  <si>
    <t>RIEDER &amp; CIA. S.A.C.I.</t>
  </si>
  <si>
    <t>Barclays Bank PLC</t>
  </si>
  <si>
    <t>Notas Extructuradas</t>
  </si>
  <si>
    <t>BOLSA DE VALORES  DE ASUNCIÓN</t>
  </si>
  <si>
    <t>Acciones</t>
  </si>
  <si>
    <t>Nicolas Gonzalez</t>
  </si>
  <si>
    <r>
      <t xml:space="preserve">C) Garantías Constituidas: </t>
    </r>
    <r>
      <rPr>
        <sz val="11"/>
        <rFont val="Gantari"/>
      </rPr>
      <t>Cadiem Casa de Bolsa dando cumplimiento de la obligación establecida en la Ley 5810/17 en su artículo 111, constituyo a favor de la BVA en fecha 05/07/2023 y 08/04/2027 la garantía sobre Bonos, con las siguientes características:
•	Emisor:			Grupo Vazquez
•	Título:			Bono
•	ISIN:			PYGVA01F1673
•	Cantidad:		150
•	Valor Nominal Total:	USD 150.000-
•	Vencimiento:		29/06/2026</t>
    </r>
    <r>
      <rPr>
        <b/>
        <sz val="11"/>
        <rFont val="Gantari"/>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</si>
</sst>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64" formatCode="_-* #,##0_-;\-* #,##0_-;_-* &quot;-&quot;_-;_-@_-"/>
    <numFmt numFmtId="165" formatCode="_-* #,##0\ _€_-;\-* #,##0\ _€_-;_-* &quot;-&quot;\ _€_-;_-@_-"/>
    <numFmt numFmtId="166" formatCode="_(* #,##0_);_(* \(#,##0\);_(* &quot;-&quot;_);_(@_)"/>
    <numFmt numFmtId="167" formatCode="#,##0_);\(#,##0\);\ &quot;-&quot;_)"/>
    <numFmt numFmtId="168" formatCode="_(* #,##0.00_);_(* \(#,##0.00\);_(* &quot;-&quot;_);_(@_)"/>
    <numFmt numFmtId="169" formatCode="_ * #,##0.00_ ;_ * \-#,##0.00_ ;_ * &quot;-&quot;_ ;_ @_ "/>
    <numFmt numFmtId="170" formatCode="_ * #,##0_ ;_ * \-#,##0_ ;_ * \-_ ;_ @_ "/>
  </numFmts>
  <fonts count="34"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0"/>
      <name val="Verdana"/>
      <family val="2"/>
    </font>
    <font>
      <sz val="11"/>
      <color theme="1"/>
      <name val="Gantari"/>
    </font>
    <font>
      <u/>
      <sz val="11"/>
      <color theme="10"/>
      <name val="Gantari"/>
    </font>
    <font>
      <b/>
      <u/>
      <sz val="11"/>
      <color theme="1"/>
      <name val="Gantari"/>
    </font>
    <font>
      <b/>
      <sz val="11"/>
      <color theme="1"/>
      <name val="Gantari"/>
    </font>
    <font>
      <b/>
      <sz val="10"/>
      <color theme="1"/>
      <name val="Gantari"/>
    </font>
    <font>
      <sz val="11"/>
      <name val="Gantari"/>
    </font>
    <font>
      <b/>
      <sz val="11"/>
      <color rgb="FF000000"/>
      <name val="Gantari"/>
    </font>
    <font>
      <b/>
      <sz val="11"/>
      <name val="Gantari"/>
    </font>
    <font>
      <sz val="8"/>
      <color theme="1"/>
      <name val="Gantari"/>
    </font>
    <font>
      <b/>
      <sz val="11"/>
      <color rgb="FFFFFFFF"/>
      <name val="Gantari"/>
    </font>
    <font>
      <sz val="11"/>
      <color rgb="FFFFFFFF"/>
      <name val="Gantari"/>
    </font>
    <font>
      <sz val="11"/>
      <color rgb="FFFF0000"/>
      <name val="Gantari"/>
    </font>
    <font>
      <b/>
      <sz val="9"/>
      <color theme="1"/>
      <name val="Gantari"/>
    </font>
    <font>
      <u/>
      <sz val="11"/>
      <color theme="1"/>
      <name val="Gantari"/>
    </font>
    <font>
      <i/>
      <sz val="10"/>
      <color theme="1"/>
      <name val="Gantari"/>
    </font>
    <font>
      <b/>
      <i/>
      <sz val="11"/>
      <name val="Gantari"/>
    </font>
    <font>
      <b/>
      <sz val="11"/>
      <color indexed="8"/>
      <name val="Gantari"/>
    </font>
    <font>
      <b/>
      <sz val="10"/>
      <color indexed="8"/>
      <name val="Gantari"/>
    </font>
    <font>
      <b/>
      <u/>
      <sz val="11"/>
      <color indexed="8"/>
      <name val="Gantari"/>
    </font>
    <font>
      <sz val="11"/>
      <color indexed="8"/>
      <name val="Gantari"/>
    </font>
    <font>
      <u/>
      <sz val="11"/>
      <name val="Gantari"/>
    </font>
    <font>
      <i/>
      <sz val="10"/>
      <color rgb="FFFF0000"/>
      <name val="Gantari"/>
    </font>
    <font>
      <i/>
      <sz val="11"/>
      <color theme="1"/>
      <name val="Gantari"/>
    </font>
    <font>
      <sz val="11"/>
      <color rgb="FF000000"/>
      <name val="Calibri"/>
      <family val="2"/>
    </font>
    <font>
      <sz val="11"/>
      <color rgb="FF000000"/>
      <name val="Gantari"/>
    </font>
    <font>
      <b/>
      <sz val="8"/>
      <name val="Gantari"/>
    </font>
    <font>
      <sz val="8"/>
      <name val="Gantari"/>
    </font>
    <font>
      <sz val="11"/>
      <color rgb="FF000000"/>
      <name val="Calibri"/>
      <family val="2"/>
      <charset val="1"/>
    </font>
    <font>
      <b/>
      <sz val="11"/>
      <color rgb="FFFF0000"/>
      <name val="Gantari"/>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33">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thin">
        <color auto="1"/>
      </top>
      <bottom style="double">
        <color indexed="64"/>
      </bottom>
      <diagonal/>
    </border>
    <border>
      <left style="thin">
        <color indexed="64"/>
      </left>
      <right style="medium">
        <color indexed="64"/>
      </right>
      <top/>
      <bottom/>
      <diagonal/>
    </border>
  </borders>
  <cellStyleXfs count="21">
    <xf numFmtId="0" fontId="0" fillId="0" borderId="0"/>
    <xf numFmtId="41"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41" fontId="1" fillId="0" borderId="0" applyFont="0" applyFill="0" applyBorder="0" applyAlignment="0" applyProtection="0"/>
    <xf numFmtId="0" fontId="4" fillId="0" borderId="0"/>
    <xf numFmtId="41" fontId="1" fillId="0" borderId="0" applyFont="0" applyFill="0" applyBorder="0" applyAlignment="0" applyProtection="0"/>
    <xf numFmtId="164" fontId="1" fillId="0" borderId="0" applyFont="0" applyFill="0" applyBorder="0" applyAlignment="0" applyProtection="0"/>
    <xf numFmtId="0" fontId="28" fillId="0" borderId="0"/>
    <xf numFmtId="41" fontId="1" fillId="0" borderId="0" applyFont="0" applyFill="0" applyBorder="0" applyAlignment="0" applyProtection="0"/>
    <xf numFmtId="170" fontId="32" fillId="0" borderId="0" applyBorder="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28" fillId="0" borderId="0" applyFont="0" applyFill="0" applyBorder="0" applyAlignment="0" applyProtection="0"/>
  </cellStyleXfs>
  <cellXfs count="480">
    <xf numFmtId="0" fontId="0" fillId="0" borderId="0" xfId="0"/>
    <xf numFmtId="0" fontId="5" fillId="0" borderId="0" xfId="0" applyFont="1"/>
    <xf numFmtId="0" fontId="6" fillId="0" borderId="0" xfId="3" applyFont="1"/>
    <xf numFmtId="0" fontId="8" fillId="0" borderId="0" xfId="0" applyFont="1" applyAlignment="1">
      <alignment horizontal="center"/>
    </xf>
    <xf numFmtId="0" fontId="5" fillId="0" borderId="13" xfId="0" applyFont="1" applyBorder="1"/>
    <xf numFmtId="0" fontId="5" fillId="0" borderId="13" xfId="0" applyFont="1" applyBorder="1" applyAlignment="1">
      <alignment horizontal="center"/>
    </xf>
    <xf numFmtId="41" fontId="5" fillId="0" borderId="13" xfId="1" applyFont="1" applyBorder="1"/>
    <xf numFmtId="0" fontId="5" fillId="0" borderId="4" xfId="0" applyFont="1" applyBorder="1"/>
    <xf numFmtId="0" fontId="12" fillId="4" borderId="15" xfId="6" applyFont="1" applyFill="1" applyBorder="1" applyAlignment="1">
      <alignment horizontal="center" vertical="center" wrapText="1"/>
    </xf>
    <xf numFmtId="0" fontId="12" fillId="4" borderId="4" xfId="6" applyFont="1" applyFill="1" applyBorder="1" applyAlignment="1">
      <alignment horizontal="center" vertical="center" wrapText="1"/>
    </xf>
    <xf numFmtId="0" fontId="12" fillId="0" borderId="4" xfId="6" applyFont="1" applyBorder="1" applyAlignment="1">
      <alignment horizontal="center" vertical="center" wrapText="1"/>
    </xf>
    <xf numFmtId="0" fontId="12" fillId="4" borderId="0" xfId="6" applyFont="1" applyFill="1" applyAlignment="1">
      <alignment horizontal="center" vertical="center" wrapText="1"/>
    </xf>
    <xf numFmtId="0" fontId="12" fillId="0" borderId="15" xfId="5" applyFont="1" applyBorder="1" applyAlignment="1">
      <alignment vertical="center"/>
    </xf>
    <xf numFmtId="167" fontId="10" fillId="0" borderId="15" xfId="5" applyNumberFormat="1" applyFont="1" applyBorder="1" applyAlignment="1">
      <alignment horizontal="right" vertical="center"/>
    </xf>
    <xf numFmtId="0" fontId="10" fillId="0" borderId="15" xfId="5" applyFont="1" applyBorder="1" applyAlignment="1">
      <alignment vertical="center"/>
    </xf>
    <xf numFmtId="167" fontId="10" fillId="0" borderId="17" xfId="5" applyNumberFormat="1" applyFont="1" applyBorder="1" applyAlignment="1">
      <alignment horizontal="right" vertical="center"/>
    </xf>
    <xf numFmtId="41" fontId="10" fillId="0" borderId="13" xfId="1" applyFont="1" applyBorder="1" applyAlignment="1">
      <alignment horizontal="right" vertical="center"/>
    </xf>
    <xf numFmtId="167" fontId="10" fillId="0" borderId="13" xfId="5" applyNumberFormat="1" applyFont="1" applyBorder="1" applyAlignment="1">
      <alignment horizontal="right" vertical="center"/>
    </xf>
    <xf numFmtId="14" fontId="12" fillId="0" borderId="4" xfId="5" applyNumberFormat="1" applyFont="1" applyBorder="1" applyAlignment="1">
      <alignment horizontal="center" vertical="center"/>
    </xf>
    <xf numFmtId="167" fontId="12" fillId="0" borderId="4" xfId="5" applyNumberFormat="1" applyFont="1" applyBorder="1" applyAlignment="1">
      <alignment horizontal="right" vertical="center"/>
    </xf>
    <xf numFmtId="167" fontId="5" fillId="0" borderId="0" xfId="0" applyNumberFormat="1" applyFont="1"/>
    <xf numFmtId="0" fontId="10" fillId="0" borderId="17" xfId="5" applyFont="1" applyBorder="1" applyAlignment="1">
      <alignment vertical="center"/>
    </xf>
    <xf numFmtId="41" fontId="10" fillId="0" borderId="17" xfId="1" applyFont="1" applyBorder="1" applyAlignment="1">
      <alignment horizontal="right" vertical="center"/>
    </xf>
    <xf numFmtId="41" fontId="5" fillId="0" borderId="0" xfId="0" applyNumberFormat="1" applyFont="1"/>
    <xf numFmtId="0" fontId="8" fillId="0" borderId="0" xfId="0" applyFont="1"/>
    <xf numFmtId="0" fontId="8" fillId="0" borderId="4" xfId="0" applyFont="1" applyBorder="1" applyAlignment="1">
      <alignment horizontal="center" vertical="center" wrapText="1"/>
    </xf>
    <xf numFmtId="17" fontId="11" fillId="0" borderId="4"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4" xfId="0" applyFont="1" applyBorder="1"/>
    <xf numFmtId="3" fontId="8" fillId="0" borderId="4" xfId="0" applyNumberFormat="1" applyFont="1" applyBorder="1" applyAlignment="1">
      <alignment horizontal="right"/>
    </xf>
    <xf numFmtId="0" fontId="14" fillId="0" borderId="4" xfId="0" applyFont="1" applyBorder="1" applyAlignment="1">
      <alignment horizontal="right"/>
    </xf>
    <xf numFmtId="0" fontId="5" fillId="0" borderId="17" xfId="0" applyFont="1" applyBorder="1"/>
    <xf numFmtId="41" fontId="5" fillId="0" borderId="17" xfId="1" applyFont="1" applyFill="1" applyBorder="1"/>
    <xf numFmtId="41" fontId="5" fillId="0" borderId="0" xfId="1" applyFont="1" applyFill="1" applyBorder="1"/>
    <xf numFmtId="41" fontId="8" fillId="0" borderId="4" xfId="1" applyFont="1" applyFill="1" applyBorder="1"/>
    <xf numFmtId="41" fontId="8" fillId="0" borderId="14" xfId="1" applyFont="1" applyFill="1" applyBorder="1"/>
    <xf numFmtId="0" fontId="5" fillId="0" borderId="10" xfId="0" applyFont="1" applyBorder="1"/>
    <xf numFmtId="41" fontId="5" fillId="0" borderId="0" xfId="1" applyFont="1"/>
    <xf numFmtId="10" fontId="5" fillId="0" borderId="0" xfId="2" applyNumberFormat="1" applyFont="1"/>
    <xf numFmtId="4" fontId="8" fillId="0" borderId="4" xfId="0" applyNumberFormat="1" applyFont="1" applyBorder="1" applyAlignment="1">
      <alignment horizontal="right"/>
    </xf>
    <xf numFmtId="168" fontId="8" fillId="0" borderId="4" xfId="1" applyNumberFormat="1" applyFont="1" applyFill="1" applyBorder="1"/>
    <xf numFmtId="0" fontId="5" fillId="0" borderId="15" xfId="0" applyFont="1" applyBorder="1"/>
    <xf numFmtId="41" fontId="10" fillId="0" borderId="17" xfId="1" applyFont="1" applyFill="1" applyBorder="1"/>
    <xf numFmtId="3" fontId="8" fillId="0" borderId="4" xfId="0" applyNumberFormat="1" applyFont="1" applyBorder="1"/>
    <xf numFmtId="41" fontId="12" fillId="0" borderId="4" xfId="1" applyFont="1" applyFill="1" applyBorder="1"/>
    <xf numFmtId="3" fontId="5" fillId="0" borderId="0" xfId="0" applyNumberFormat="1" applyFont="1" applyAlignment="1">
      <alignment horizontal="right"/>
    </xf>
    <xf numFmtId="0" fontId="15" fillId="0" borderId="0" xfId="0" applyFont="1" applyAlignment="1">
      <alignment horizontal="right"/>
    </xf>
    <xf numFmtId="3" fontId="5" fillId="0" borderId="0" xfId="0" applyNumberFormat="1" applyFont="1"/>
    <xf numFmtId="166" fontId="5" fillId="0" borderId="0" xfId="0" applyNumberFormat="1" applyFont="1"/>
    <xf numFmtId="0" fontId="8" fillId="0" borderId="13" xfId="0" applyFont="1" applyBorder="1"/>
    <xf numFmtId="0" fontId="12" fillId="0" borderId="4" xfId="0" applyFont="1" applyBorder="1"/>
    <xf numFmtId="41" fontId="10" fillId="0" borderId="4" xfId="1"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xf>
    <xf numFmtId="0" fontId="5" fillId="0" borderId="0" xfId="0" applyFont="1" applyAlignment="1">
      <alignment horizontal="left" wrapText="1"/>
    </xf>
    <xf numFmtId="0" fontId="8"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xf>
    <xf numFmtId="0" fontId="8" fillId="0" borderId="1" xfId="0" applyFont="1" applyBorder="1" applyAlignment="1">
      <alignment vertical="center"/>
    </xf>
    <xf numFmtId="14" fontId="8" fillId="0" borderId="15" xfId="0" applyNumberFormat="1" applyFont="1" applyBorder="1" applyAlignment="1">
      <alignment horizontal="center" vertical="center"/>
    </xf>
    <xf numFmtId="0" fontId="5" fillId="0" borderId="16" xfId="0" applyFont="1" applyBorder="1"/>
    <xf numFmtId="41" fontId="5" fillId="0" borderId="15" xfId="1" applyFont="1" applyBorder="1"/>
    <xf numFmtId="0" fontId="8" fillId="0" borderId="1" xfId="0" applyFont="1" applyBorder="1"/>
    <xf numFmtId="41" fontId="8" fillId="0" borderId="13" xfId="1" applyFont="1" applyBorder="1" applyAlignment="1">
      <alignment horizontal="right"/>
    </xf>
    <xf numFmtId="0" fontId="8" fillId="0" borderId="16" xfId="0" applyFont="1" applyBorder="1" applyAlignment="1">
      <alignment vertical="center"/>
    </xf>
    <xf numFmtId="41" fontId="5" fillId="0" borderId="15" xfId="1" applyFont="1" applyBorder="1" applyAlignment="1">
      <alignment horizontal="right"/>
    </xf>
    <xf numFmtId="0" fontId="8" fillId="0" borderId="1" xfId="0" applyFont="1" applyBorder="1" applyAlignment="1">
      <alignment vertical="center" wrapText="1"/>
    </xf>
    <xf numFmtId="14" fontId="8" fillId="0" borderId="4" xfId="0" applyNumberFormat="1" applyFont="1" applyBorder="1" applyAlignment="1">
      <alignment horizontal="center" vertical="center" wrapText="1"/>
    </xf>
    <xf numFmtId="41" fontId="5" fillId="0" borderId="17" xfId="1" applyFont="1" applyBorder="1" applyAlignment="1">
      <alignment vertical="center"/>
    </xf>
    <xf numFmtId="41" fontId="5" fillId="0" borderId="17" xfId="1" applyFont="1" applyBorder="1" applyAlignment="1">
      <alignment horizontal="center"/>
    </xf>
    <xf numFmtId="0" fontId="5" fillId="0" borderId="17" xfId="0" applyFont="1" applyBorder="1" applyAlignment="1">
      <alignment vertical="center"/>
    </xf>
    <xf numFmtId="41" fontId="8" fillId="0" borderId="4" xfId="1" applyFont="1" applyBorder="1" applyAlignment="1">
      <alignment horizontal="center" vertical="center"/>
    </xf>
    <xf numFmtId="0" fontId="8" fillId="0" borderId="0" xfId="0" applyFont="1" applyAlignment="1">
      <alignment horizontal="justify" vertical="center"/>
    </xf>
    <xf numFmtId="41" fontId="5" fillId="0" borderId="17" xfId="1" applyFont="1" applyBorder="1"/>
    <xf numFmtId="41" fontId="8" fillId="0" borderId="4" xfId="1" applyFont="1" applyBorder="1"/>
    <xf numFmtId="0" fontId="12" fillId="0" borderId="1" xfId="0" applyFont="1" applyBorder="1" applyAlignment="1">
      <alignment vertical="center"/>
    </xf>
    <xf numFmtId="14" fontId="12" fillId="0" borderId="4" xfId="0" applyNumberFormat="1" applyFont="1" applyBorder="1" applyAlignment="1">
      <alignment horizontal="center" vertical="center"/>
    </xf>
    <xf numFmtId="41" fontId="10" fillId="0" borderId="17" xfId="1" applyFont="1" applyBorder="1"/>
    <xf numFmtId="0" fontId="10" fillId="0" borderId="10" xfId="0" applyFont="1" applyBorder="1"/>
    <xf numFmtId="0" fontId="12" fillId="0" borderId="1" xfId="0" applyFont="1" applyBorder="1"/>
    <xf numFmtId="41" fontId="12" fillId="0" borderId="4" xfId="1" applyFont="1" applyBorder="1" applyAlignment="1">
      <alignment horizontal="right"/>
    </xf>
    <xf numFmtId="0" fontId="12" fillId="0" borderId="1" xfId="8" applyFont="1" applyBorder="1" applyAlignment="1">
      <alignment vertical="center"/>
    </xf>
    <xf numFmtId="0" fontId="10" fillId="0" borderId="16" xfId="8" applyFont="1" applyBorder="1"/>
    <xf numFmtId="41" fontId="10" fillId="0" borderId="15" xfId="1" applyFont="1" applyBorder="1"/>
    <xf numFmtId="0" fontId="10" fillId="0" borderId="10" xfId="8" applyFont="1" applyBorder="1"/>
    <xf numFmtId="41" fontId="10" fillId="0" borderId="9" xfId="1" applyFont="1" applyBorder="1"/>
    <xf numFmtId="0" fontId="12" fillId="0" borderId="4" xfId="8" applyFont="1" applyBorder="1"/>
    <xf numFmtId="41" fontId="12" fillId="0" borderId="4" xfId="1" applyFont="1" applyBorder="1"/>
    <xf numFmtId="14" fontId="12" fillId="0" borderId="4" xfId="8" applyNumberFormat="1" applyFont="1" applyBorder="1" applyAlignment="1">
      <alignment horizontal="center" vertical="center"/>
    </xf>
    <xf numFmtId="0" fontId="12" fillId="0" borderId="1" xfId="8" applyFont="1" applyBorder="1"/>
    <xf numFmtId="41" fontId="5" fillId="0" borderId="10" xfId="1" applyFont="1" applyBorder="1"/>
    <xf numFmtId="14" fontId="8" fillId="0" borderId="0" xfId="0" applyNumberFormat="1" applyFont="1"/>
    <xf numFmtId="0" fontId="8" fillId="0" borderId="15" xfId="0" applyFont="1" applyBorder="1" applyAlignment="1">
      <alignment horizontal="center" vertical="center" wrapText="1"/>
    </xf>
    <xf numFmtId="0" fontId="8" fillId="0" borderId="2" xfId="0" applyFont="1" applyBorder="1"/>
    <xf numFmtId="0" fontId="8" fillId="0" borderId="3" xfId="0" applyFont="1" applyBorder="1"/>
    <xf numFmtId="14" fontId="5" fillId="0" borderId="0" xfId="0" applyNumberFormat="1" applyFont="1" applyAlignment="1">
      <alignment horizontal="center" vertical="center"/>
    </xf>
    <xf numFmtId="0" fontId="5" fillId="0" borderId="0" xfId="0" applyFont="1" applyAlignment="1">
      <alignment horizontal="center" vertical="center"/>
    </xf>
    <xf numFmtId="41" fontId="5" fillId="0" borderId="0" xfId="1" applyFont="1" applyBorder="1" applyAlignment="1">
      <alignment horizontal="center" vertical="center"/>
    </xf>
    <xf numFmtId="168" fontId="8" fillId="0" borderId="4" xfId="1" applyNumberFormat="1" applyFont="1" applyBorder="1"/>
    <xf numFmtId="0" fontId="5" fillId="0" borderId="2" xfId="0" applyFont="1" applyBorder="1"/>
    <xf numFmtId="168" fontId="8" fillId="0" borderId="2" xfId="0" applyNumberFormat="1" applyFont="1" applyBorder="1" applyAlignment="1">
      <alignment horizontal="center"/>
    </xf>
    <xf numFmtId="0" fontId="5" fillId="0" borderId="3" xfId="0" applyFont="1" applyBorder="1"/>
    <xf numFmtId="14" fontId="8" fillId="0" borderId="3" xfId="0" applyNumberFormat="1" applyFont="1" applyBorder="1"/>
    <xf numFmtId="41" fontId="8" fillId="0" borderId="0" xfId="1" applyFont="1" applyBorder="1"/>
    <xf numFmtId="14" fontId="8" fillId="0" borderId="15" xfId="0" applyNumberFormat="1" applyFont="1" applyBorder="1"/>
    <xf numFmtId="9" fontId="5" fillId="0" borderId="0" xfId="2" applyFont="1"/>
    <xf numFmtId="41" fontId="8" fillId="0" borderId="4" xfId="1" applyFont="1" applyBorder="1" applyAlignment="1">
      <alignment horizontal="center" vertical="center" wrapText="1"/>
    </xf>
    <xf numFmtId="14" fontId="8" fillId="0" borderId="4" xfId="1" applyNumberFormat="1" applyFont="1" applyBorder="1" applyAlignment="1">
      <alignment horizontal="center" vertical="center" wrapText="1"/>
    </xf>
    <xf numFmtId="0" fontId="8" fillId="0" borderId="15" xfId="0" applyFont="1" applyBorder="1"/>
    <xf numFmtId="41" fontId="8" fillId="0" borderId="15" xfId="1" applyFont="1" applyBorder="1"/>
    <xf numFmtId="0" fontId="5" fillId="0" borderId="15" xfId="0" applyFont="1" applyBorder="1" applyAlignment="1">
      <alignment horizontal="center"/>
    </xf>
    <xf numFmtId="168" fontId="5" fillId="0" borderId="15" xfId="1" applyNumberFormat="1" applyFont="1" applyBorder="1"/>
    <xf numFmtId="168" fontId="5" fillId="0" borderId="16" xfId="1" applyNumberFormat="1" applyFont="1" applyBorder="1" applyAlignment="1">
      <alignment horizontal="center"/>
    </xf>
    <xf numFmtId="168" fontId="5" fillId="0" borderId="20" xfId="0" applyNumberFormat="1" applyFont="1" applyBorder="1" applyAlignment="1">
      <alignment horizontal="center"/>
    </xf>
    <xf numFmtId="0" fontId="5" fillId="0" borderId="17" xfId="0" applyFont="1" applyBorder="1" applyAlignment="1">
      <alignment horizontal="center"/>
    </xf>
    <xf numFmtId="168" fontId="5" fillId="0" borderId="17" xfId="1" applyNumberFormat="1" applyFont="1" applyBorder="1"/>
    <xf numFmtId="168" fontId="5" fillId="0" borderId="10" xfId="1" applyNumberFormat="1" applyFont="1" applyBorder="1" applyAlignment="1">
      <alignment horizontal="center"/>
    </xf>
    <xf numFmtId="168" fontId="5" fillId="0" borderId="9" xfId="0" applyNumberFormat="1" applyFont="1" applyBorder="1" applyAlignment="1">
      <alignment horizontal="center"/>
    </xf>
    <xf numFmtId="168" fontId="5" fillId="0" borderId="13" xfId="1" applyNumberFormat="1" applyFont="1" applyBorder="1"/>
    <xf numFmtId="168" fontId="5" fillId="0" borderId="12" xfId="0" applyNumberFormat="1" applyFont="1" applyBorder="1" applyAlignment="1">
      <alignment horizontal="center"/>
    </xf>
    <xf numFmtId="0" fontId="8" fillId="0" borderId="13" xfId="0" applyFont="1" applyBorder="1" applyAlignment="1">
      <alignment horizontal="left"/>
    </xf>
    <xf numFmtId="0" fontId="8" fillId="0" borderId="13" xfId="0" applyFont="1" applyBorder="1" applyAlignment="1">
      <alignment horizontal="center"/>
    </xf>
    <xf numFmtId="168" fontId="8" fillId="0" borderId="13" xfId="1" applyNumberFormat="1" applyFont="1" applyBorder="1" applyAlignment="1">
      <alignment horizontal="center"/>
    </xf>
    <xf numFmtId="41" fontId="8" fillId="0" borderId="13" xfId="1" applyFont="1" applyFill="1" applyBorder="1" applyAlignment="1">
      <alignment horizontal="center"/>
    </xf>
    <xf numFmtId="0" fontId="8" fillId="0" borderId="4" xfId="0" applyFont="1" applyBorder="1" applyAlignment="1">
      <alignment horizontal="center"/>
    </xf>
    <xf numFmtId="168" fontId="5" fillId="0" borderId="15" xfId="1" applyNumberFormat="1" applyFont="1" applyBorder="1" applyAlignment="1">
      <alignment horizontal="center"/>
    </xf>
    <xf numFmtId="168" fontId="5" fillId="0" borderId="15" xfId="0" applyNumberFormat="1" applyFont="1" applyBorder="1" applyAlignment="1">
      <alignment horizontal="center"/>
    </xf>
    <xf numFmtId="168" fontId="5" fillId="0" borderId="17" xfId="1" applyNumberFormat="1" applyFont="1" applyBorder="1" applyAlignment="1">
      <alignment horizontal="center"/>
    </xf>
    <xf numFmtId="168" fontId="5" fillId="0" borderId="17" xfId="0" applyNumberFormat="1" applyFont="1" applyBorder="1" applyAlignment="1">
      <alignment horizontal="center"/>
    </xf>
    <xf numFmtId="168" fontId="5" fillId="0" borderId="13" xfId="1" applyNumberFormat="1" applyFont="1" applyBorder="1" applyAlignment="1">
      <alignment horizontal="center"/>
    </xf>
    <xf numFmtId="168" fontId="5" fillId="0" borderId="13" xfId="0" applyNumberFormat="1" applyFont="1" applyBorder="1" applyAlignment="1">
      <alignment horizontal="center"/>
    </xf>
    <xf numFmtId="0" fontId="8" fillId="0" borderId="4" xfId="0" applyFont="1" applyBorder="1" applyAlignment="1">
      <alignment horizontal="left"/>
    </xf>
    <xf numFmtId="168" fontId="8" fillId="0" borderId="4" xfId="0" applyNumberFormat="1" applyFont="1" applyBorder="1" applyAlignment="1">
      <alignment horizontal="center"/>
    </xf>
    <xf numFmtId="41" fontId="8" fillId="0" borderId="4" xfId="1" applyFont="1" applyBorder="1" applyAlignment="1">
      <alignment horizontal="center"/>
    </xf>
    <xf numFmtId="41" fontId="5" fillId="0" borderId="3" xfId="1" applyFont="1" applyBorder="1"/>
    <xf numFmtId="169" fontId="8" fillId="0" borderId="0" xfId="1" applyNumberFormat="1" applyFont="1" applyBorder="1"/>
    <xf numFmtId="0" fontId="5" fillId="0" borderId="4" xfId="0" applyFont="1" applyBorder="1" applyAlignment="1">
      <alignment horizontal="left" vertical="center" wrapText="1"/>
    </xf>
    <xf numFmtId="168" fontId="5" fillId="0" borderId="4" xfId="1" applyNumberFormat="1" applyFont="1" applyBorder="1" applyAlignment="1">
      <alignment horizontal="center" vertical="center"/>
    </xf>
    <xf numFmtId="41" fontId="5" fillId="0" borderId="4" xfId="1" applyFont="1" applyBorder="1" applyAlignment="1">
      <alignment horizontal="center" vertical="center"/>
    </xf>
    <xf numFmtId="168" fontId="5" fillId="0" borderId="0" xfId="1" applyNumberFormat="1" applyFont="1" applyBorder="1" applyAlignment="1">
      <alignment horizontal="center" vertical="center"/>
    </xf>
    <xf numFmtId="0" fontId="8" fillId="0" borderId="1" xfId="0" applyFont="1" applyBorder="1" applyAlignment="1">
      <alignment horizontal="left" vertical="center" wrapText="1"/>
    </xf>
    <xf numFmtId="168" fontId="8" fillId="0" borderId="3" xfId="1" applyNumberFormat="1" applyFont="1" applyBorder="1" applyAlignment="1">
      <alignment horizontal="center" vertical="center"/>
    </xf>
    <xf numFmtId="168" fontId="8" fillId="0" borderId="4" xfId="1" applyNumberFormat="1" applyFont="1" applyBorder="1" applyAlignment="1">
      <alignment horizontal="center" vertical="center"/>
    </xf>
    <xf numFmtId="14" fontId="8" fillId="0" borderId="4" xfId="0" applyNumberFormat="1" applyFont="1" applyBorder="1" applyAlignment="1">
      <alignment horizontal="center" vertical="center"/>
    </xf>
    <xf numFmtId="0" fontId="5" fillId="0" borderId="17" xfId="0" applyFont="1" applyBorder="1" applyAlignment="1">
      <alignment horizontal="left"/>
    </xf>
    <xf numFmtId="41" fontId="13" fillId="0" borderId="0" xfId="1" applyFont="1" applyBorder="1" applyAlignment="1">
      <alignment horizontal="left"/>
    </xf>
    <xf numFmtId="41" fontId="5" fillId="0" borderId="0" xfId="1" applyFont="1" applyBorder="1" applyAlignment="1">
      <alignment horizontal="center"/>
    </xf>
    <xf numFmtId="0" fontId="8" fillId="0" borderId="27" xfId="0" applyFont="1" applyBorder="1" applyAlignment="1">
      <alignment horizontal="left"/>
    </xf>
    <xf numFmtId="41" fontId="8" fillId="0" borderId="27" xfId="1" applyFont="1" applyBorder="1" applyAlignment="1">
      <alignment horizontal="center"/>
    </xf>
    <xf numFmtId="41" fontId="8" fillId="0" borderId="0" xfId="1" applyFont="1" applyBorder="1" applyAlignment="1">
      <alignment horizontal="center"/>
    </xf>
    <xf numFmtId="0" fontId="8" fillId="0" borderId="28" xfId="0" applyFont="1" applyBorder="1" applyAlignment="1">
      <alignment horizontal="left"/>
    </xf>
    <xf numFmtId="14" fontId="8" fillId="0" borderId="29" xfId="0" applyNumberFormat="1" applyFont="1" applyBorder="1" applyAlignment="1">
      <alignment horizontal="center" vertical="center"/>
    </xf>
    <xf numFmtId="166" fontId="8" fillId="0" borderId="0" xfId="0" applyNumberFormat="1" applyFont="1" applyAlignment="1">
      <alignment horizontal="left"/>
    </xf>
    <xf numFmtId="166" fontId="8" fillId="0" borderId="4" xfId="0" applyNumberFormat="1" applyFont="1" applyBorder="1" applyAlignment="1">
      <alignment horizontal="left"/>
    </xf>
    <xf numFmtId="0" fontId="17" fillId="0" borderId="0" xfId="0" applyFont="1"/>
    <xf numFmtId="41" fontId="8" fillId="0" borderId="0" xfId="1" applyFont="1" applyAlignment="1">
      <alignment horizontal="left"/>
    </xf>
    <xf numFmtId="0" fontId="5" fillId="0" borderId="10" xfId="0" applyFont="1" applyBorder="1" applyAlignment="1">
      <alignment vertical="center"/>
    </xf>
    <xf numFmtId="0" fontId="8" fillId="0" borderId="0" xfId="0" applyFont="1" applyAlignment="1">
      <alignment horizontal="left" wrapText="1"/>
    </xf>
    <xf numFmtId="14" fontId="8" fillId="0" borderId="13" xfId="0" applyNumberFormat="1" applyFont="1" applyBorder="1" applyAlignment="1">
      <alignment horizontal="right" vertical="center" wrapText="1"/>
    </xf>
    <xf numFmtId="41" fontId="8" fillId="0" borderId="0" xfId="1" applyFont="1" applyBorder="1" applyAlignment="1">
      <alignment horizontal="center" vertical="center"/>
    </xf>
    <xf numFmtId="41" fontId="5" fillId="0" borderId="9" xfId="1" applyFont="1" applyBorder="1" applyAlignment="1">
      <alignment horizontal="left"/>
    </xf>
    <xf numFmtId="0" fontId="8" fillId="0" borderId="10" xfId="0" applyFont="1" applyBorder="1" applyAlignment="1">
      <alignment horizontal="left"/>
    </xf>
    <xf numFmtId="41" fontId="5" fillId="0" borderId="17" xfId="1" applyFont="1" applyBorder="1" applyAlignment="1">
      <alignment horizontal="left"/>
    </xf>
    <xf numFmtId="41" fontId="8" fillId="0" borderId="9" xfId="1" applyFont="1" applyBorder="1" applyAlignment="1">
      <alignment horizontal="left"/>
    </xf>
    <xf numFmtId="41" fontId="8" fillId="0" borderId="4" xfId="1" applyFont="1" applyBorder="1" applyAlignment="1">
      <alignment horizontal="left"/>
    </xf>
    <xf numFmtId="0" fontId="18" fillId="0" borderId="10" xfId="0" applyFont="1" applyBorder="1" applyAlignment="1">
      <alignment horizontal="left" vertical="center"/>
    </xf>
    <xf numFmtId="168" fontId="18" fillId="0" borderId="9" xfId="1" applyNumberFormat="1" applyFont="1" applyBorder="1" applyAlignment="1">
      <alignment horizontal="left"/>
    </xf>
    <xf numFmtId="0" fontId="8" fillId="0" borderId="4" xfId="0" applyFont="1" applyBorder="1" applyAlignment="1">
      <alignment horizontal="left" vertical="center"/>
    </xf>
    <xf numFmtId="0" fontId="8" fillId="0" borderId="10" xfId="0" applyFont="1" applyBorder="1" applyAlignment="1">
      <alignment horizontal="left" vertical="center"/>
    </xf>
    <xf numFmtId="41" fontId="5" fillId="0" borderId="13" xfId="1" applyFont="1" applyFill="1" applyBorder="1" applyAlignment="1">
      <alignment horizontal="left" vertical="center"/>
    </xf>
    <xf numFmtId="10" fontId="5" fillId="0" borderId="13" xfId="0" applyNumberFormat="1" applyFont="1" applyBorder="1" applyAlignment="1">
      <alignment horizontal="center" vertical="center"/>
    </xf>
    <xf numFmtId="0" fontId="5" fillId="0" borderId="13" xfId="0" applyFont="1" applyBorder="1" applyAlignment="1">
      <alignment horizontal="left" vertical="center"/>
    </xf>
    <xf numFmtId="10" fontId="5" fillId="0" borderId="0" xfId="0" applyNumberFormat="1" applyFont="1"/>
    <xf numFmtId="0" fontId="8" fillId="0" borderId="4" xfId="0" applyFont="1" applyBorder="1" applyAlignment="1">
      <alignment horizontal="center" vertical="center"/>
    </xf>
    <xf numFmtId="41" fontId="5" fillId="0" borderId="4" xfId="1" applyFont="1" applyBorder="1"/>
    <xf numFmtId="0" fontId="19" fillId="0" borderId="0" xfId="0" applyFont="1" applyAlignment="1">
      <alignment horizontal="left"/>
    </xf>
    <xf numFmtId="14" fontId="21" fillId="0" borderId="0" xfId="4" applyNumberFormat="1" applyFont="1" applyAlignment="1">
      <alignment horizontal="center" vertical="center" wrapText="1"/>
    </xf>
    <xf numFmtId="0" fontId="7" fillId="0" borderId="0" xfId="0" applyFont="1"/>
    <xf numFmtId="0" fontId="8" fillId="0" borderId="0" xfId="0" applyFont="1" applyAlignment="1">
      <alignment horizontal="right"/>
    </xf>
    <xf numFmtId="41" fontId="5" fillId="0" borderId="0" xfId="1" applyFont="1" applyFill="1"/>
    <xf numFmtId="41" fontId="8" fillId="0" borderId="0" xfId="1" applyFont="1" applyFill="1" applyAlignment="1">
      <alignment horizontal="center" vertical="center"/>
    </xf>
    <xf numFmtId="41" fontId="8" fillId="0" borderId="0" xfId="1" applyFont="1" applyFill="1"/>
    <xf numFmtId="41" fontId="8" fillId="0" borderId="0" xfId="1" applyFont="1"/>
    <xf numFmtId="0" fontId="21" fillId="0" borderId="0" xfId="4" applyFont="1" applyAlignment="1">
      <alignment vertical="center"/>
    </xf>
    <xf numFmtId="41" fontId="8" fillId="2" borderId="0" xfId="1" applyFont="1" applyFill="1" applyAlignment="1">
      <alignment vertical="center"/>
    </xf>
    <xf numFmtId="41" fontId="12" fillId="0" borderId="1" xfId="1" applyFont="1" applyBorder="1" applyAlignment="1">
      <alignment vertical="center" wrapText="1"/>
    </xf>
    <xf numFmtId="0" fontId="12" fillId="0" borderId="4" xfId="4" applyFont="1" applyBorder="1" applyAlignment="1">
      <alignment horizontal="center" vertical="center"/>
    </xf>
    <xf numFmtId="14" fontId="21" fillId="0" borderId="3" xfId="4" applyNumberFormat="1" applyFont="1" applyBorder="1" applyAlignment="1">
      <alignment horizontal="center" vertical="center" wrapText="1"/>
    </xf>
    <xf numFmtId="14" fontId="21" fillId="0" borderId="4" xfId="4" applyNumberFormat="1" applyFont="1" applyBorder="1" applyAlignment="1">
      <alignment horizontal="center" vertical="center" wrapText="1"/>
    </xf>
    <xf numFmtId="167" fontId="21" fillId="0" borderId="17" xfId="4" applyNumberFormat="1" applyFont="1" applyBorder="1" applyAlignment="1">
      <alignment horizontal="center" vertical="center" wrapText="1"/>
    </xf>
    <xf numFmtId="167" fontId="21" fillId="0" borderId="4" xfId="4" applyNumberFormat="1" applyFont="1" applyBorder="1" applyAlignment="1">
      <alignment horizontal="center" vertical="center" wrapText="1"/>
    </xf>
    <xf numFmtId="167" fontId="12" fillId="0" borderId="1" xfId="4" applyNumberFormat="1" applyFont="1" applyBorder="1" applyAlignment="1">
      <alignment vertical="center"/>
    </xf>
    <xf numFmtId="0" fontId="10" fillId="0" borderId="0" xfId="4" applyFont="1" applyAlignment="1">
      <alignment vertical="center"/>
    </xf>
    <xf numFmtId="41" fontId="10" fillId="0" borderId="0" xfId="1" applyFont="1" applyFill="1" applyAlignment="1">
      <alignment vertical="center"/>
    </xf>
    <xf numFmtId="0" fontId="12" fillId="0" borderId="4" xfId="4" applyFont="1" applyBorder="1" applyAlignment="1">
      <alignment vertical="center"/>
    </xf>
    <xf numFmtId="14" fontId="21" fillId="0" borderId="4" xfId="4" applyNumberFormat="1" applyFont="1" applyBorder="1" applyAlignment="1">
      <alignment horizontal="center" vertical="center"/>
    </xf>
    <xf numFmtId="14" fontId="21" fillId="0" borderId="4" xfId="4" quotePrefix="1" applyNumberFormat="1" applyFont="1" applyBorder="1" applyAlignment="1">
      <alignment horizontal="center" vertical="center"/>
    </xf>
    <xf numFmtId="167" fontId="21" fillId="0" borderId="4" xfId="4" applyNumberFormat="1" applyFont="1" applyBorder="1" applyAlignment="1">
      <alignment vertical="center"/>
    </xf>
    <xf numFmtId="167" fontId="21" fillId="0" borderId="4" xfId="4" applyNumberFormat="1" applyFont="1" applyBorder="1" applyAlignment="1">
      <alignment horizontal="center"/>
    </xf>
    <xf numFmtId="41" fontId="21" fillId="0" borderId="4" xfId="1" applyFont="1" applyBorder="1" applyAlignment="1">
      <alignment horizontal="center"/>
    </xf>
    <xf numFmtId="167" fontId="21" fillId="0" borderId="15" xfId="4" applyNumberFormat="1" applyFont="1" applyBorder="1" applyAlignment="1">
      <alignment vertical="center"/>
    </xf>
    <xf numFmtId="167" fontId="21" fillId="0" borderId="15" xfId="4" applyNumberFormat="1" applyFont="1" applyBorder="1" applyAlignment="1">
      <alignment horizontal="center"/>
    </xf>
    <xf numFmtId="41" fontId="21" fillId="0" borderId="15" xfId="1" applyFont="1" applyBorder="1" applyAlignment="1">
      <alignment horizontal="center"/>
    </xf>
    <xf numFmtId="167" fontId="21" fillId="0" borderId="0" xfId="4" applyNumberFormat="1" applyFont="1" applyAlignment="1">
      <alignment horizontal="center"/>
    </xf>
    <xf numFmtId="167" fontId="21" fillId="0" borderId="17" xfId="4" applyNumberFormat="1" applyFont="1" applyBorder="1" applyAlignment="1">
      <alignment horizontal="center"/>
    </xf>
    <xf numFmtId="167" fontId="21" fillId="0" borderId="17" xfId="4" applyNumberFormat="1" applyFont="1" applyBorder="1" applyAlignment="1">
      <alignment vertical="center"/>
    </xf>
    <xf numFmtId="167" fontId="21" fillId="0" borderId="10" xfId="4" applyNumberFormat="1" applyFont="1" applyBorder="1" applyAlignment="1">
      <alignment vertical="center"/>
    </xf>
    <xf numFmtId="41" fontId="24" fillId="0" borderId="0" xfId="1" applyFont="1" applyBorder="1" applyAlignment="1">
      <alignment horizontal="center"/>
    </xf>
    <xf numFmtId="167" fontId="24" fillId="0" borderId="13" xfId="4" applyNumberFormat="1" applyFont="1" applyBorder="1" applyAlignment="1">
      <alignment vertical="center"/>
    </xf>
    <xf numFmtId="167" fontId="21" fillId="0" borderId="18" xfId="4" applyNumberFormat="1" applyFont="1" applyBorder="1" applyAlignment="1">
      <alignment horizontal="center"/>
    </xf>
    <xf numFmtId="167" fontId="24" fillId="0" borderId="19" xfId="4" applyNumberFormat="1" applyFont="1" applyBorder="1" applyAlignment="1">
      <alignment vertical="center"/>
    </xf>
    <xf numFmtId="167" fontId="21" fillId="0" borderId="13" xfId="4" applyNumberFormat="1" applyFont="1" applyBorder="1" applyAlignment="1">
      <alignment horizontal="center"/>
    </xf>
    <xf numFmtId="41" fontId="24" fillId="0" borderId="13" xfId="1" applyFont="1" applyBorder="1" applyAlignment="1">
      <alignment horizontal="center"/>
    </xf>
    <xf numFmtId="167" fontId="24" fillId="0" borderId="0" xfId="4" applyNumberFormat="1" applyFont="1" applyAlignment="1">
      <alignment vertical="center"/>
    </xf>
    <xf numFmtId="0" fontId="12" fillId="0" borderId="15" xfId="4" applyFont="1" applyBorder="1" applyAlignment="1">
      <alignment horizontal="center" vertical="center"/>
    </xf>
    <xf numFmtId="169" fontId="5" fillId="0" borderId="0" xfId="0" applyNumberFormat="1" applyFont="1"/>
    <xf numFmtId="0" fontId="8" fillId="2"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4" xfId="0" applyFont="1" applyBorder="1" applyAlignment="1">
      <alignment horizontal="center" vertical="center" wrapText="1"/>
    </xf>
    <xf numFmtId="165" fontId="5" fillId="0" borderId="4" xfId="1" applyNumberFormat="1" applyFont="1" applyBorder="1" applyAlignment="1">
      <alignment horizontal="center" vertical="center"/>
    </xf>
    <xf numFmtId="165" fontId="5" fillId="2" borderId="4" xfId="1" applyNumberFormat="1" applyFont="1" applyFill="1" applyBorder="1" applyAlignment="1">
      <alignment horizontal="center" vertical="center"/>
    </xf>
    <xf numFmtId="41" fontId="5" fillId="2" borderId="4" xfId="1" applyFont="1" applyFill="1" applyBorder="1" applyAlignment="1">
      <alignment horizontal="center" vertical="center"/>
    </xf>
    <xf numFmtId="10" fontId="10" fillId="0" borderId="4" xfId="2" applyNumberFormat="1" applyFont="1" applyBorder="1" applyAlignment="1">
      <alignment horizontal="center" vertical="center"/>
    </xf>
    <xf numFmtId="165" fontId="5" fillId="0" borderId="3" xfId="1" applyNumberFormat="1" applyFont="1" applyBorder="1" applyAlignment="1">
      <alignment horizontal="center" vertical="center"/>
    </xf>
    <xf numFmtId="165" fontId="8" fillId="2" borderId="4" xfId="1" applyNumberFormat="1" applyFont="1" applyFill="1" applyBorder="1" applyAlignment="1">
      <alignment horizontal="center" vertical="center"/>
    </xf>
    <xf numFmtId="9" fontId="8" fillId="0" borderId="4" xfId="2" applyFont="1" applyBorder="1" applyAlignment="1">
      <alignment horizontal="center"/>
    </xf>
    <xf numFmtId="165" fontId="5" fillId="0" borderId="4" xfId="1" applyNumberFormat="1" applyFont="1" applyBorder="1"/>
    <xf numFmtId="165" fontId="5" fillId="0" borderId="3" xfId="1" applyNumberFormat="1" applyFont="1" applyBorder="1"/>
    <xf numFmtId="169" fontId="5" fillId="0" borderId="20" xfId="1" applyNumberFormat="1" applyFont="1" applyBorder="1"/>
    <xf numFmtId="0" fontId="5" fillId="0" borderId="15" xfId="0" applyFont="1" applyBorder="1" applyAlignment="1">
      <alignment wrapText="1"/>
    </xf>
    <xf numFmtId="0" fontId="5" fillId="0" borderId="17" xfId="0" applyFont="1" applyBorder="1" applyAlignment="1">
      <alignment wrapText="1"/>
    </xf>
    <xf numFmtId="3" fontId="8" fillId="0" borderId="4" xfId="0" applyNumberFormat="1" applyFont="1" applyBorder="1" applyAlignment="1">
      <alignment horizontal="left"/>
    </xf>
    <xf numFmtId="3" fontId="5" fillId="0" borderId="17" xfId="0" applyNumberFormat="1" applyFont="1" applyBorder="1" applyAlignment="1">
      <alignment horizontal="left" vertical="center"/>
    </xf>
    <xf numFmtId="0" fontId="10" fillId="0" borderId="4" xfId="1" applyNumberFormat="1" applyFont="1" applyFill="1" applyBorder="1" applyAlignment="1">
      <alignment horizontal="center" vertical="center"/>
    </xf>
    <xf numFmtId="41" fontId="10" fillId="0" borderId="17" xfId="1" applyFont="1" applyFill="1" applyBorder="1" applyAlignment="1">
      <alignment horizontal="center" vertical="center"/>
    </xf>
    <xf numFmtId="0" fontId="8" fillId="0" borderId="6" xfId="0" applyFont="1" applyBorder="1" applyAlignment="1">
      <alignment horizontal="center" vertical="center"/>
    </xf>
    <xf numFmtId="169" fontId="5" fillId="0" borderId="9" xfId="1" applyNumberFormat="1" applyFont="1" applyBorder="1"/>
    <xf numFmtId="169" fontId="5" fillId="0" borderId="12" xfId="1" applyNumberFormat="1" applyFont="1" applyBorder="1"/>
    <xf numFmtId="0" fontId="12" fillId="0" borderId="4" xfId="0" applyFont="1" applyBorder="1" applyAlignment="1">
      <alignment horizontal="center" vertical="center"/>
    </xf>
    <xf numFmtId="41" fontId="12" fillId="0" borderId="4" xfId="1" applyFont="1" applyBorder="1" applyAlignment="1">
      <alignment vertical="center"/>
    </xf>
    <xf numFmtId="14" fontId="12" fillId="0" borderId="4" xfId="1" applyNumberFormat="1" applyFont="1" applyBorder="1" applyAlignment="1">
      <alignment horizontal="center" vertical="center"/>
    </xf>
    <xf numFmtId="41" fontId="10" fillId="0" borderId="10" xfId="1" applyFont="1" applyBorder="1" applyAlignment="1">
      <alignment horizontal="left" vertical="center"/>
    </xf>
    <xf numFmtId="41" fontId="12" fillId="0" borderId="1" xfId="1" applyFont="1" applyBorder="1" applyAlignment="1">
      <alignment horizontal="left" vertical="center"/>
    </xf>
    <xf numFmtId="41" fontId="12" fillId="0" borderId="1" xfId="1" applyFont="1" applyBorder="1" applyAlignment="1">
      <alignment vertical="center"/>
    </xf>
    <xf numFmtId="41" fontId="12" fillId="0" borderId="4" xfId="1" quotePrefix="1" applyFont="1" applyBorder="1" applyAlignment="1">
      <alignment horizontal="left" vertical="center"/>
    </xf>
    <xf numFmtId="41" fontId="12" fillId="0" borderId="4" xfId="1" quotePrefix="1" applyFont="1" applyBorder="1" applyAlignment="1">
      <alignment horizontal="center" vertical="center"/>
    </xf>
    <xf numFmtId="0" fontId="8" fillId="0" borderId="0" xfId="0" applyFont="1" applyAlignment="1">
      <alignment horizontal="centerContinuous"/>
    </xf>
    <xf numFmtId="0" fontId="18" fillId="0" borderId="0" xfId="0" applyFont="1" applyAlignment="1">
      <alignment horizontal="centerContinuous"/>
    </xf>
    <xf numFmtId="0" fontId="0" fillId="0" borderId="0" xfId="0" applyAlignment="1">
      <alignment horizontal="centerContinuous"/>
    </xf>
    <xf numFmtId="41" fontId="10" fillId="0" borderId="17" xfId="1" applyFont="1" applyFill="1" applyBorder="1" applyAlignment="1">
      <alignment horizontal="left" vertical="center"/>
    </xf>
    <xf numFmtId="164" fontId="5" fillId="0" borderId="10" xfId="10" applyFont="1" applyBorder="1"/>
    <xf numFmtId="3" fontId="10" fillId="0" borderId="4" xfId="0" applyNumberFormat="1" applyFont="1" applyBorder="1" applyAlignment="1">
      <alignment horizontal="center" vertical="center"/>
    </xf>
    <xf numFmtId="41" fontId="10" fillId="0" borderId="4" xfId="7" applyFont="1" applyFill="1" applyBorder="1" applyAlignment="1">
      <alignment horizontal="center" vertical="center"/>
    </xf>
    <xf numFmtId="169" fontId="5" fillId="0" borderId="17" xfId="1" applyNumberFormat="1" applyFont="1" applyBorder="1"/>
    <xf numFmtId="41" fontId="5" fillId="0" borderId="15" xfId="1" applyFont="1" applyBorder="1" applyAlignment="1">
      <alignment horizontal="left"/>
    </xf>
    <xf numFmtId="168" fontId="5" fillId="0" borderId="17" xfId="1" applyNumberFormat="1" applyFont="1" applyBorder="1" applyAlignment="1">
      <alignment horizontal="left"/>
    </xf>
    <xf numFmtId="168" fontId="18" fillId="0" borderId="13" xfId="1" applyNumberFormat="1" applyFont="1" applyBorder="1" applyAlignment="1">
      <alignment horizontal="left"/>
    </xf>
    <xf numFmtId="41" fontId="0" fillId="0" borderId="0" xfId="1" applyFont="1"/>
    <xf numFmtId="3" fontId="8" fillId="0" borderId="3" xfId="0" applyNumberFormat="1" applyFont="1" applyBorder="1" applyAlignment="1">
      <alignment horizontal="left"/>
    </xf>
    <xf numFmtId="41" fontId="8" fillId="0" borderId="4" xfId="0" applyNumberFormat="1" applyFont="1" applyBorder="1"/>
    <xf numFmtId="41" fontId="12" fillId="0" borderId="4" xfId="12" applyFont="1" applyFill="1" applyBorder="1"/>
    <xf numFmtId="0" fontId="21" fillId="0" borderId="0" xfId="4" applyFont="1" applyAlignment="1">
      <alignment horizontal="center"/>
    </xf>
    <xf numFmtId="169" fontId="8" fillId="0" borderId="31" xfId="1" applyNumberFormat="1" applyFont="1" applyBorder="1"/>
    <xf numFmtId="41" fontId="8" fillId="0" borderId="22" xfId="1" applyFont="1" applyBorder="1" applyAlignment="1">
      <alignment horizontal="center" vertical="center"/>
    </xf>
    <xf numFmtId="0" fontId="5" fillId="0" borderId="10" xfId="0" applyFont="1" applyBorder="1" applyAlignment="1">
      <alignment horizontal="left" vertical="center"/>
    </xf>
    <xf numFmtId="41" fontId="5" fillId="0" borderId="17" xfId="1" applyFont="1" applyBorder="1" applyAlignment="1">
      <alignment horizontal="right"/>
    </xf>
    <xf numFmtId="168" fontId="8" fillId="0" borderId="13" xfId="1" applyNumberFormat="1" applyFont="1" applyBorder="1"/>
    <xf numFmtId="14" fontId="5" fillId="0" borderId="10" xfId="0" applyNumberFormat="1" applyFont="1" applyBorder="1" applyAlignment="1">
      <alignment horizontal="center" vertical="center"/>
    </xf>
    <xf numFmtId="14" fontId="5" fillId="0" borderId="9" xfId="0" applyNumberFormat="1" applyFont="1" applyBorder="1" applyAlignment="1">
      <alignment horizontal="center" vertical="center"/>
    </xf>
    <xf numFmtId="164" fontId="10" fillId="0" borderId="10" xfId="10" applyFont="1" applyBorder="1" applyAlignment="1">
      <alignment horizontal="center" vertical="center"/>
    </xf>
    <xf numFmtId="164" fontId="10" fillId="0" borderId="17" xfId="10" applyFont="1" applyFill="1" applyBorder="1" applyAlignment="1">
      <alignment horizontal="center" vertical="center"/>
    </xf>
    <xf numFmtId="0" fontId="12" fillId="0" borderId="4" xfId="8" applyFont="1" applyBorder="1" applyAlignment="1">
      <alignment horizontal="center" vertical="center"/>
    </xf>
    <xf numFmtId="41" fontId="12" fillId="0" borderId="4" xfId="1" quotePrefix="1" applyFont="1" applyFill="1" applyBorder="1" applyAlignment="1">
      <alignment horizontal="left" vertical="center"/>
    </xf>
    <xf numFmtId="41" fontId="12" fillId="0" borderId="4" xfId="1" applyFont="1" applyFill="1" applyBorder="1" applyAlignment="1">
      <alignment horizontal="left" vertical="center"/>
    </xf>
    <xf numFmtId="41" fontId="12" fillId="0" borderId="4" xfId="1" applyFont="1" applyFill="1" applyBorder="1" applyAlignment="1">
      <alignment vertical="center"/>
    </xf>
    <xf numFmtId="0" fontId="5" fillId="0" borderId="19" xfId="0" applyFont="1" applyBorder="1" applyAlignment="1">
      <alignment horizontal="left" vertical="center"/>
    </xf>
    <xf numFmtId="41" fontId="5" fillId="0" borderId="13" xfId="1" applyFont="1" applyBorder="1" applyAlignment="1">
      <alignment horizontal="left"/>
    </xf>
    <xf numFmtId="41" fontId="5" fillId="0" borderId="0" xfId="1" applyFont="1" applyAlignment="1">
      <alignment horizontal="center" vertical="center"/>
    </xf>
    <xf numFmtId="167" fontId="21" fillId="0" borderId="16" xfId="4" applyNumberFormat="1" applyFont="1" applyBorder="1" applyAlignment="1">
      <alignment vertical="center"/>
    </xf>
    <xf numFmtId="167" fontId="24" fillId="0" borderId="17" xfId="4" applyNumberFormat="1" applyFont="1" applyBorder="1" applyAlignment="1">
      <alignment vertical="center"/>
    </xf>
    <xf numFmtId="167" fontId="24" fillId="0" borderId="10" xfId="4" applyNumberFormat="1" applyFont="1" applyBorder="1" applyAlignment="1">
      <alignment vertical="center"/>
    </xf>
    <xf numFmtId="0" fontId="13" fillId="0" borderId="0" xfId="0" applyFont="1"/>
    <xf numFmtId="0" fontId="30" fillId="0" borderId="0" xfId="0" applyFont="1"/>
    <xf numFmtId="0" fontId="5" fillId="0" borderId="16" xfId="0" applyFont="1" applyBorder="1" applyAlignment="1">
      <alignment horizontal="left" vertical="center" wrapText="1"/>
    </xf>
    <xf numFmtId="0" fontId="5" fillId="0" borderId="19" xfId="0" applyFont="1" applyBorder="1" applyAlignment="1">
      <alignment horizontal="left" vertical="center" wrapText="1"/>
    </xf>
    <xf numFmtId="41" fontId="10" fillId="0" borderId="16" xfId="1" applyFont="1" applyFill="1" applyBorder="1" applyAlignment="1">
      <alignment vertical="center" wrapText="1"/>
    </xf>
    <xf numFmtId="17" fontId="23" fillId="0" borderId="15" xfId="4" applyNumberFormat="1" applyFont="1" applyBorder="1" applyAlignment="1">
      <alignment horizontal="center" vertical="center" wrapText="1"/>
    </xf>
    <xf numFmtId="17" fontId="23" fillId="0" borderId="20" xfId="4" applyNumberFormat="1" applyFont="1" applyBorder="1" applyAlignment="1">
      <alignment horizontal="center" vertical="center" wrapText="1"/>
    </xf>
    <xf numFmtId="41" fontId="12" fillId="0" borderId="15" xfId="1" quotePrefix="1" applyFont="1" applyFill="1" applyBorder="1" applyAlignment="1">
      <alignment horizontal="center" vertical="center" wrapText="1"/>
    </xf>
    <xf numFmtId="167" fontId="12" fillId="0" borderId="10" xfId="4" applyNumberFormat="1" applyFont="1" applyBorder="1" applyAlignment="1">
      <alignment vertical="center"/>
    </xf>
    <xf numFmtId="0" fontId="7" fillId="0" borderId="10" xfId="0" applyFont="1" applyBorder="1"/>
    <xf numFmtId="167" fontId="21" fillId="0" borderId="17" xfId="4" applyNumberFormat="1" applyFont="1" applyBorder="1" applyAlignment="1">
      <alignment horizontal="center" vertical="center"/>
    </xf>
    <xf numFmtId="0" fontId="10" fillId="0" borderId="10" xfId="0" applyFont="1" applyBorder="1" applyAlignment="1">
      <alignment horizontal="left" vertical="top"/>
    </xf>
    <xf numFmtId="0" fontId="12" fillId="0" borderId="10" xfId="0" applyFont="1" applyBorder="1"/>
    <xf numFmtId="0" fontId="8" fillId="0" borderId="1" xfId="0" applyFont="1" applyBorder="1" applyAlignment="1">
      <alignment horizontal="center" vertical="center" wrapText="1"/>
    </xf>
    <xf numFmtId="168" fontId="5" fillId="0" borderId="0" xfId="1" applyNumberFormat="1" applyFont="1" applyBorder="1" applyAlignment="1">
      <alignment horizontal="center"/>
    </xf>
    <xf numFmtId="0" fontId="5" fillId="0" borderId="1" xfId="0" applyFont="1" applyBorder="1" applyAlignment="1">
      <alignment horizontal="left" vertical="center" wrapText="1"/>
    </xf>
    <xf numFmtId="14" fontId="8" fillId="0" borderId="4" xfId="1" applyNumberFormat="1" applyFont="1" applyBorder="1" applyAlignment="1">
      <alignment horizontal="right"/>
    </xf>
    <xf numFmtId="0" fontId="5" fillId="0" borderId="13" xfId="0" applyFont="1" applyBorder="1" applyAlignment="1">
      <alignment vertical="center"/>
    </xf>
    <xf numFmtId="0" fontId="5" fillId="0" borderId="24" xfId="0" applyFont="1" applyBorder="1" applyAlignment="1">
      <alignment vertical="center"/>
    </xf>
    <xf numFmtId="41" fontId="5" fillId="0" borderId="25" xfId="1" applyFont="1" applyFill="1" applyBorder="1" applyAlignment="1">
      <alignment vertical="center"/>
    </xf>
    <xf numFmtId="10" fontId="5" fillId="0" borderId="25" xfId="2" applyNumberFormat="1" applyFont="1" applyFill="1" applyBorder="1" applyAlignment="1">
      <alignment vertical="center"/>
    </xf>
    <xf numFmtId="10" fontId="5" fillId="0" borderId="26" xfId="2" applyNumberFormat="1" applyFont="1" applyFill="1" applyBorder="1" applyAlignment="1">
      <alignment vertical="center"/>
    </xf>
    <xf numFmtId="0" fontId="5" fillId="0" borderId="11" xfId="0" applyFont="1" applyBorder="1" applyAlignment="1">
      <alignment vertical="center"/>
    </xf>
    <xf numFmtId="41" fontId="5" fillId="0" borderId="13" xfId="1" applyFont="1" applyFill="1" applyBorder="1" applyAlignment="1">
      <alignment vertical="center"/>
    </xf>
    <xf numFmtId="10" fontId="5" fillId="0" borderId="13" xfId="2" applyNumberFormat="1" applyFont="1" applyFill="1" applyBorder="1" applyAlignment="1">
      <alignment vertical="center"/>
    </xf>
    <xf numFmtId="10" fontId="5" fillId="0" borderId="30" xfId="2" applyNumberFormat="1" applyFont="1" applyFill="1" applyBorder="1" applyAlignment="1">
      <alignment vertical="center"/>
    </xf>
    <xf numFmtId="164" fontId="5" fillId="0" borderId="15" xfId="10" applyFont="1" applyBorder="1"/>
    <xf numFmtId="41" fontId="5" fillId="0" borderId="9" xfId="1" applyFont="1" applyFill="1" applyBorder="1"/>
    <xf numFmtId="41" fontId="5" fillId="0" borderId="15" xfId="1" applyFont="1" applyFill="1" applyBorder="1"/>
    <xf numFmtId="3" fontId="8" fillId="0" borderId="0" xfId="0" applyNumberFormat="1" applyFont="1" applyAlignment="1">
      <alignment horizontal="right"/>
    </xf>
    <xf numFmtId="0" fontId="14" fillId="0" borderId="0" xfId="0" applyFont="1" applyAlignment="1">
      <alignment horizontal="right"/>
    </xf>
    <xf numFmtId="41" fontId="8" fillId="0" borderId="0" xfId="1" applyFont="1" applyFill="1" applyBorder="1"/>
    <xf numFmtId="41" fontId="5" fillId="0" borderId="17" xfId="1" applyFont="1" applyFill="1" applyBorder="1" applyAlignment="1">
      <alignment vertical="center"/>
    </xf>
    <xf numFmtId="10" fontId="5" fillId="0" borderId="17" xfId="2" applyNumberFormat="1" applyFont="1" applyFill="1" applyBorder="1" applyAlignment="1">
      <alignment vertical="center"/>
    </xf>
    <xf numFmtId="10" fontId="5" fillId="0" borderId="32" xfId="2" applyNumberFormat="1" applyFont="1" applyFill="1" applyBorder="1" applyAlignment="1">
      <alignment vertical="center"/>
    </xf>
    <xf numFmtId="41" fontId="8" fillId="0" borderId="27" xfId="1" applyFont="1" applyBorder="1" applyAlignment="1">
      <alignment vertical="center"/>
    </xf>
    <xf numFmtId="9" fontId="8" fillId="0" borderId="27" xfId="2" applyFont="1" applyBorder="1" applyAlignment="1">
      <alignment vertical="center"/>
    </xf>
    <xf numFmtId="41" fontId="0" fillId="0" borderId="0" xfId="0" applyNumberFormat="1"/>
    <xf numFmtId="41" fontId="10" fillId="0" borderId="17" xfId="19" applyFont="1" applyFill="1" applyBorder="1" applyAlignment="1">
      <alignment horizontal="center" vertical="center"/>
    </xf>
    <xf numFmtId="41" fontId="10" fillId="0" borderId="9" xfId="19" applyFont="1" applyFill="1" applyBorder="1" applyAlignment="1">
      <alignment horizontal="center" vertical="center"/>
    </xf>
    <xf numFmtId="164" fontId="5" fillId="0" borderId="17" xfId="10" applyFont="1" applyFill="1" applyBorder="1"/>
    <xf numFmtId="164" fontId="5" fillId="0" borderId="0" xfId="10" applyFont="1" applyFill="1"/>
    <xf numFmtId="0" fontId="10" fillId="0" borderId="17" xfId="0" applyFont="1" applyBorder="1"/>
    <xf numFmtId="14" fontId="12" fillId="0" borderId="15" xfId="4" applyNumberFormat="1" applyFont="1" applyBorder="1" applyAlignment="1">
      <alignment horizontal="center" vertical="center"/>
    </xf>
    <xf numFmtId="14" fontId="12" fillId="0" borderId="4" xfId="4" applyNumberFormat="1" applyFont="1" applyBorder="1" applyAlignment="1">
      <alignment horizontal="center" vertical="center"/>
    </xf>
    <xf numFmtId="0" fontId="5" fillId="0" borderId="16" xfId="0" applyFont="1" applyBorder="1" applyAlignment="1">
      <alignment horizontal="left" vertical="center"/>
    </xf>
    <xf numFmtId="41" fontId="5" fillId="0" borderId="17" xfId="1" applyFont="1" applyBorder="1" applyAlignment="1">
      <alignment horizontal="left" vertical="center"/>
    </xf>
    <xf numFmtId="169" fontId="5" fillId="0" borderId="0" xfId="1" applyNumberFormat="1" applyFont="1" applyBorder="1" applyAlignment="1">
      <alignment horizontal="center" vertical="center"/>
    </xf>
    <xf numFmtId="0" fontId="0" fillId="0" borderId="15" xfId="0" applyBorder="1"/>
    <xf numFmtId="0" fontId="0" fillId="0" borderId="17" xfId="0" applyBorder="1"/>
    <xf numFmtId="0" fontId="5" fillId="0" borderId="9" xfId="0" applyFont="1" applyBorder="1" applyAlignment="1">
      <alignment wrapText="1"/>
    </xf>
    <xf numFmtId="41" fontId="29" fillId="0" borderId="15" xfId="20" applyFont="1" applyFill="1" applyBorder="1"/>
    <xf numFmtId="169" fontId="5" fillId="0" borderId="17" xfId="1" applyNumberFormat="1" applyFont="1" applyFill="1" applyBorder="1"/>
    <xf numFmtId="41" fontId="29" fillId="0" borderId="17" xfId="20" applyFont="1" applyFill="1" applyBorder="1"/>
    <xf numFmtId="169" fontId="5" fillId="0" borderId="17" xfId="1" applyNumberFormat="1" applyFont="1" applyFill="1" applyBorder="1" applyAlignment="1">
      <alignment horizontal="right"/>
    </xf>
    <xf numFmtId="41" fontId="12" fillId="0" borderId="13" xfId="1" applyFont="1" applyBorder="1"/>
    <xf numFmtId="41" fontId="10" fillId="0" borderId="13" xfId="1" applyFont="1" applyBorder="1"/>
    <xf numFmtId="43" fontId="5" fillId="0" borderId="0" xfId="0" applyNumberFormat="1" applyFont="1"/>
    <xf numFmtId="168" fontId="5" fillId="0" borderId="20" xfId="1" applyNumberFormat="1" applyFont="1" applyBorder="1" applyAlignment="1">
      <alignment horizontal="center"/>
    </xf>
    <xf numFmtId="168" fontId="5" fillId="0" borderId="12" xfId="1" applyNumberFormat="1" applyFont="1" applyBorder="1" applyAlignment="1">
      <alignment horizontal="center"/>
    </xf>
    <xf numFmtId="168" fontId="5" fillId="0" borderId="3" xfId="1" applyNumberFormat="1" applyFont="1" applyBorder="1" applyAlignment="1">
      <alignment horizontal="center"/>
    </xf>
    <xf numFmtId="166" fontId="24" fillId="0" borderId="17" xfId="1" applyNumberFormat="1" applyFont="1" applyFill="1" applyBorder="1" applyAlignment="1">
      <alignment horizontal="center"/>
    </xf>
    <xf numFmtId="166" fontId="21" fillId="0" borderId="15" xfId="1" applyNumberFormat="1" applyFont="1" applyFill="1" applyBorder="1" applyAlignment="1">
      <alignment horizontal="center"/>
    </xf>
    <xf numFmtId="166" fontId="5" fillId="0" borderId="17" xfId="1" applyNumberFormat="1" applyFont="1" applyFill="1" applyBorder="1"/>
    <xf numFmtId="166" fontId="21" fillId="0" borderId="17" xfId="1" applyNumberFormat="1" applyFont="1" applyFill="1" applyBorder="1" applyAlignment="1">
      <alignment horizontal="center"/>
    </xf>
    <xf numFmtId="166" fontId="21" fillId="0" borderId="17" xfId="1" applyNumberFormat="1" applyFont="1" applyFill="1" applyBorder="1" applyAlignment="1">
      <alignment horizontal="right"/>
    </xf>
    <xf numFmtId="166" fontId="21" fillId="0" borderId="9" xfId="1" applyNumberFormat="1" applyFont="1" applyFill="1" applyBorder="1" applyAlignment="1">
      <alignment horizontal="center"/>
    </xf>
    <xf numFmtId="166" fontId="24" fillId="0" borderId="9" xfId="1" applyNumberFormat="1" applyFont="1" applyFill="1" applyBorder="1" applyAlignment="1">
      <alignment horizontal="center"/>
    </xf>
    <xf numFmtId="166" fontId="21" fillId="0" borderId="17" xfId="1" applyNumberFormat="1" applyFont="1" applyBorder="1" applyAlignment="1">
      <alignment horizontal="center"/>
    </xf>
    <xf numFmtId="166" fontId="21" fillId="0" borderId="9" xfId="1" applyNumberFormat="1" applyFont="1" applyBorder="1" applyAlignment="1">
      <alignment horizontal="center"/>
    </xf>
    <xf numFmtId="166" fontId="21" fillId="0" borderId="13" xfId="1" applyNumberFormat="1" applyFont="1" applyBorder="1" applyAlignment="1">
      <alignment horizontal="right"/>
    </xf>
    <xf numFmtId="166" fontId="24" fillId="0" borderId="12" xfId="1" applyNumberFormat="1" applyFont="1" applyBorder="1" applyAlignment="1">
      <alignment horizontal="center"/>
    </xf>
    <xf numFmtId="166" fontId="24" fillId="0" borderId="0" xfId="1" applyNumberFormat="1" applyFont="1" applyFill="1" applyBorder="1" applyAlignment="1">
      <alignment horizontal="center"/>
    </xf>
    <xf numFmtId="166" fontId="21" fillId="0" borderId="0" xfId="1" applyNumberFormat="1" applyFont="1" applyFill="1" applyBorder="1" applyAlignment="1">
      <alignment horizontal="center"/>
    </xf>
    <xf numFmtId="166" fontId="5" fillId="0" borderId="17" xfId="0" applyNumberFormat="1" applyFont="1" applyBorder="1"/>
    <xf numFmtId="166" fontId="21" fillId="0" borderId="0" xfId="4" applyNumberFormat="1" applyFont="1" applyAlignment="1">
      <alignment horizontal="center"/>
    </xf>
    <xf numFmtId="166" fontId="21" fillId="0" borderId="0" xfId="1" applyNumberFormat="1" applyFont="1" applyBorder="1" applyAlignment="1">
      <alignment horizontal="center"/>
    </xf>
    <xf numFmtId="166" fontId="5" fillId="0" borderId="17" xfId="1" applyNumberFormat="1" applyFont="1" applyFill="1" applyBorder="1" applyAlignment="1">
      <alignment horizontal="right" vertical="center"/>
    </xf>
    <xf numFmtId="166" fontId="8" fillId="0" borderId="9" xfId="1" applyNumberFormat="1" applyFont="1" applyFill="1" applyBorder="1" applyAlignment="1">
      <alignment horizontal="right" vertical="center"/>
    </xf>
    <xf numFmtId="166" fontId="8" fillId="0" borderId="17" xfId="1" applyNumberFormat="1" applyFont="1" applyFill="1" applyBorder="1" applyAlignment="1">
      <alignment horizontal="right" vertical="center"/>
    </xf>
    <xf numFmtId="166" fontId="5" fillId="0" borderId="9" xfId="1" applyNumberFormat="1" applyFont="1" applyFill="1" applyBorder="1" applyAlignment="1">
      <alignment horizontal="right"/>
    </xf>
    <xf numFmtId="166" fontId="21" fillId="0" borderId="17" xfId="4" applyNumberFormat="1" applyFont="1" applyBorder="1" applyAlignment="1">
      <alignment horizontal="center" vertical="center" wrapText="1"/>
    </xf>
    <xf numFmtId="166" fontId="5" fillId="0" borderId="9" xfId="1" applyNumberFormat="1" applyFont="1" applyFill="1" applyBorder="1" applyAlignment="1">
      <alignment horizontal="right" vertical="center"/>
    </xf>
    <xf numFmtId="166" fontId="8" fillId="0" borderId="4" xfId="1" applyNumberFormat="1" applyFont="1" applyFill="1" applyBorder="1" applyAlignment="1">
      <alignment horizontal="right" vertical="center"/>
    </xf>
    <xf numFmtId="166" fontId="5" fillId="0" borderId="4" xfId="1" applyNumberFormat="1" applyFont="1" applyBorder="1" applyAlignment="1">
      <alignment horizontal="right" vertical="center"/>
    </xf>
    <xf numFmtId="166" fontId="8" fillId="0" borderId="22" xfId="1" applyNumberFormat="1" applyFont="1" applyFill="1" applyBorder="1" applyAlignment="1">
      <alignment horizontal="right" vertical="center"/>
    </xf>
    <xf numFmtId="166" fontId="5" fillId="0" borderId="0" xfId="1" applyNumberFormat="1" applyFont="1" applyFill="1"/>
    <xf numFmtId="166" fontId="8" fillId="0" borderId="0" xfId="1" applyNumberFormat="1" applyFont="1" applyFill="1" applyAlignment="1">
      <alignment horizontal="center" vertical="center"/>
    </xf>
    <xf numFmtId="166" fontId="8" fillId="0" borderId="0" xfId="1" applyNumberFormat="1" applyFont="1" applyFill="1"/>
    <xf numFmtId="166" fontId="8" fillId="0" borderId="4" xfId="1" applyNumberFormat="1" applyFont="1" applyBorder="1"/>
    <xf numFmtId="166" fontId="8" fillId="0" borderId="4" xfId="1" applyNumberFormat="1" applyFont="1" applyFill="1" applyBorder="1"/>
    <xf numFmtId="166" fontId="5" fillId="0" borderId="4" xfId="1" applyNumberFormat="1" applyFont="1" applyFill="1" applyBorder="1"/>
    <xf numFmtId="166" fontId="8" fillId="0" borderId="22" xfId="1" applyNumberFormat="1" applyFont="1" applyFill="1" applyBorder="1"/>
    <xf numFmtId="0" fontId="10" fillId="0" borderId="4" xfId="4" applyFont="1" applyBorder="1" applyAlignment="1">
      <alignment vertical="center"/>
    </xf>
    <xf numFmtId="0" fontId="25" fillId="0" borderId="1" xfId="3" applyFont="1" applyFill="1" applyBorder="1" applyAlignment="1">
      <alignment vertical="center"/>
    </xf>
    <xf numFmtId="166" fontId="10" fillId="0" borderId="4" xfId="1" applyNumberFormat="1" applyFont="1" applyFill="1" applyBorder="1" applyAlignment="1">
      <alignment vertical="center"/>
    </xf>
    <xf numFmtId="0" fontId="25" fillId="0" borderId="4" xfId="3" applyFont="1" applyFill="1" applyBorder="1" applyAlignment="1">
      <alignment vertical="center"/>
    </xf>
    <xf numFmtId="41" fontId="10" fillId="0" borderId="4" xfId="1" applyFont="1" applyFill="1" applyBorder="1" applyAlignment="1">
      <alignment vertical="center"/>
    </xf>
    <xf numFmtId="41" fontId="10" fillId="0" borderId="3" xfId="1" applyFont="1" applyFill="1" applyBorder="1" applyAlignment="1">
      <alignment vertical="center"/>
    </xf>
    <xf numFmtId="41" fontId="8" fillId="0" borderId="0" xfId="1" applyFont="1" applyBorder="1" applyAlignment="1">
      <alignment horizontal="right"/>
    </xf>
    <xf numFmtId="41" fontId="5" fillId="0" borderId="13" xfId="1" applyFont="1" applyFill="1" applyBorder="1" applyAlignment="1">
      <alignment horizontal="center" vertical="center"/>
    </xf>
    <xf numFmtId="0" fontId="8" fillId="0" borderId="19" xfId="0" applyFont="1" applyBorder="1"/>
    <xf numFmtId="0" fontId="5" fillId="0" borderId="15" xfId="0" applyFont="1" applyBorder="1" applyAlignment="1">
      <alignment horizontal="left"/>
    </xf>
    <xf numFmtId="41" fontId="24" fillId="0" borderId="17" xfId="1" applyFont="1" applyFill="1" applyBorder="1" applyAlignment="1">
      <alignment horizontal="center"/>
    </xf>
    <xf numFmtId="166" fontId="21" fillId="0" borderId="20" xfId="1" applyNumberFormat="1" applyFont="1" applyFill="1" applyBorder="1" applyAlignment="1">
      <alignment horizontal="center"/>
    </xf>
    <xf numFmtId="167" fontId="24" fillId="0" borderId="17" xfId="4" applyNumberFormat="1" applyFont="1" applyBorder="1" applyAlignment="1">
      <alignment horizontal="center" vertical="center" wrapText="1"/>
    </xf>
    <xf numFmtId="14" fontId="8" fillId="0" borderId="1" xfId="0" applyNumberFormat="1" applyFont="1" applyBorder="1"/>
    <xf numFmtId="14" fontId="8" fillId="0" borderId="4" xfId="0" applyNumberFormat="1" applyFont="1" applyBorder="1"/>
    <xf numFmtId="14" fontId="8" fillId="0" borderId="4" xfId="0" applyNumberFormat="1" applyFont="1" applyBorder="1" applyAlignment="1">
      <alignment horizontal="center"/>
    </xf>
    <xf numFmtId="0" fontId="8" fillId="0" borderId="16" xfId="0" applyFont="1" applyBorder="1" applyAlignment="1">
      <alignment horizontal="center" vertical="center"/>
    </xf>
    <xf numFmtId="14" fontId="8" fillId="0" borderId="20" xfId="0" applyNumberFormat="1" applyFont="1" applyBorder="1"/>
    <xf numFmtId="168" fontId="5" fillId="0" borderId="4" xfId="1" applyNumberFormat="1" applyFont="1" applyBorder="1" applyAlignment="1">
      <alignment horizontal="center"/>
    </xf>
    <xf numFmtId="14" fontId="8" fillId="0" borderId="3" xfId="1" applyNumberFormat="1" applyFont="1" applyBorder="1" applyAlignment="1">
      <alignment horizontal="right"/>
    </xf>
    <xf numFmtId="0" fontId="5" fillId="0" borderId="19" xfId="0" applyFont="1" applyBorder="1" applyAlignment="1">
      <alignment vertical="center"/>
    </xf>
    <xf numFmtId="41" fontId="33" fillId="0" borderId="4" xfId="1" applyFont="1" applyBorder="1"/>
    <xf numFmtId="3" fontId="33" fillId="0" borderId="4" xfId="0" applyNumberFormat="1" applyFont="1" applyBorder="1" applyAlignment="1">
      <alignment horizontal="right"/>
    </xf>
    <xf numFmtId="0" fontId="33" fillId="0" borderId="4" xfId="0" applyFont="1" applyBorder="1" applyAlignment="1">
      <alignment horizontal="right"/>
    </xf>
    <xf numFmtId="0" fontId="33" fillId="0" borderId="4" xfId="0" applyFont="1" applyBorder="1"/>
    <xf numFmtId="41" fontId="10" fillId="0" borderId="0" xfId="19" applyFont="1" applyFill="1" applyBorder="1" applyAlignment="1">
      <alignment horizontal="center" vertical="center"/>
    </xf>
    <xf numFmtId="0" fontId="12" fillId="0" borderId="16" xfId="5" applyFont="1" applyBorder="1" applyAlignment="1">
      <alignment vertical="center"/>
    </xf>
    <xf numFmtId="0" fontId="10" fillId="0" borderId="10" xfId="5" applyFont="1" applyBorder="1" applyAlignment="1">
      <alignment vertical="center"/>
    </xf>
    <xf numFmtId="0" fontId="10" fillId="0" borderId="19" xfId="5" applyFont="1" applyBorder="1" applyAlignment="1">
      <alignment vertical="center"/>
    </xf>
    <xf numFmtId="167" fontId="12" fillId="0" borderId="13" xfId="5" applyNumberFormat="1" applyFont="1" applyBorder="1" applyAlignment="1">
      <alignment horizontal="right" vertical="center"/>
    </xf>
    <xf numFmtId="41" fontId="10" fillId="0" borderId="17" xfId="1" applyFont="1" applyBorder="1" applyAlignment="1">
      <alignment vertical="center"/>
    </xf>
    <xf numFmtId="14" fontId="12" fillId="0" borderId="1" xfId="0" applyNumberFormat="1" applyFont="1" applyBorder="1"/>
    <xf numFmtId="0" fontId="12" fillId="0" borderId="2" xfId="0" applyFont="1" applyBorder="1"/>
    <xf numFmtId="14" fontId="12" fillId="0" borderId="3" xfId="0" applyNumberFormat="1" applyFont="1" applyBorder="1"/>
    <xf numFmtId="14" fontId="12" fillId="0" borderId="4" xfId="0" applyNumberFormat="1" applyFont="1" applyBorder="1" applyAlignment="1">
      <alignment horizontal="center"/>
    </xf>
    <xf numFmtId="14" fontId="12" fillId="0" borderId="4" xfId="0" applyNumberFormat="1" applyFont="1" applyBorder="1"/>
    <xf numFmtId="0" fontId="12" fillId="0" borderId="4" xfId="0" applyFont="1" applyBorder="1" applyAlignment="1">
      <alignment horizontal="center"/>
    </xf>
    <xf numFmtId="0" fontId="20" fillId="0" borderId="0" xfId="4" applyFont="1" applyAlignment="1">
      <alignment horizontal="center"/>
    </xf>
    <xf numFmtId="0" fontId="21" fillId="0" borderId="0" xfId="4" applyFont="1" applyAlignment="1">
      <alignment horizontal="center"/>
    </xf>
    <xf numFmtId="0" fontId="20" fillId="2" borderId="0" xfId="5" applyFont="1" applyFill="1" applyAlignment="1">
      <alignment horizontal="center" vertical="center"/>
    </xf>
    <xf numFmtId="0" fontId="21" fillId="0" borderId="0" xfId="4" applyFont="1" applyAlignment="1">
      <alignment horizontal="center" vertical="top"/>
    </xf>
    <xf numFmtId="0" fontId="22" fillId="0" borderId="0" xfId="4" applyFont="1" applyAlignment="1">
      <alignment horizontal="center"/>
    </xf>
    <xf numFmtId="0" fontId="27" fillId="0" borderId="0" xfId="0" applyFont="1" applyAlignment="1">
      <alignment horizontal="left"/>
    </xf>
    <xf numFmtId="0" fontId="8" fillId="0" borderId="0" xfId="0" applyFont="1" applyAlignment="1">
      <alignment horizont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7" fillId="0" borderId="0" xfId="0" applyFont="1" applyAlignment="1">
      <alignment horizontal="center"/>
    </xf>
    <xf numFmtId="0" fontId="9" fillId="0" borderId="0" xfId="0" applyFont="1" applyAlignment="1">
      <alignment horizontal="center"/>
    </xf>
    <xf numFmtId="0" fontId="8" fillId="3" borderId="6"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0" fontId="8" fillId="3" borderId="23"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1" fillId="0" borderId="0" xfId="4" applyFont="1" applyAlignment="1">
      <alignment horizontal="center" vertical="top"/>
    </xf>
    <xf numFmtId="0" fontId="11" fillId="0" borderId="0" xfId="4" applyFont="1" applyAlignment="1">
      <alignment horizontal="center" vertical="center"/>
    </xf>
    <xf numFmtId="0" fontId="12" fillId="4" borderId="15" xfId="6" applyFont="1" applyFill="1" applyBorder="1" applyAlignment="1">
      <alignment horizontal="center" vertical="center" wrapText="1"/>
    </xf>
    <xf numFmtId="0" fontId="12" fillId="4" borderId="13" xfId="6" applyFont="1" applyFill="1" applyBorder="1" applyAlignment="1">
      <alignment horizontal="center" vertical="center" wrapText="1"/>
    </xf>
    <xf numFmtId="0" fontId="12" fillId="4" borderId="4" xfId="6" applyFont="1" applyFill="1" applyBorder="1" applyAlignment="1">
      <alignment horizontal="center" vertical="center" wrapText="1"/>
    </xf>
    <xf numFmtId="0" fontId="12" fillId="0" borderId="15" xfId="6" applyFont="1" applyBorder="1" applyAlignment="1">
      <alignment horizontal="center" vertical="center" wrapText="1"/>
    </xf>
    <xf numFmtId="0" fontId="12" fillId="0" borderId="13" xfId="6"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8" xfId="0" applyFont="1" applyBorder="1" applyAlignment="1">
      <alignment horizontal="center"/>
    </xf>
    <xf numFmtId="0" fontId="5"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xf>
    <xf numFmtId="0" fontId="10" fillId="0" borderId="0" xfId="0" applyFont="1" applyAlignment="1">
      <alignment horizontal="left" vertical="top" wrapText="1"/>
    </xf>
    <xf numFmtId="0" fontId="7"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left" vertical="center" wrapText="1"/>
    </xf>
    <xf numFmtId="0" fontId="10" fillId="0" borderId="0" xfId="0" applyFont="1" applyAlignment="1">
      <alignment horizontal="left" wrapText="1"/>
    </xf>
    <xf numFmtId="0" fontId="8" fillId="0" borderId="0" xfId="0" applyFont="1" applyAlignment="1">
      <alignment horizontal="left" vertical="center" wrapText="1"/>
    </xf>
    <xf numFmtId="0" fontId="12" fillId="0" borderId="0" xfId="0" applyFont="1" applyAlignment="1">
      <alignment horizontal="left"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10" fillId="0" borderId="0" xfId="0" applyFont="1" applyAlignment="1">
      <alignment horizontal="justify" wrapText="1"/>
    </xf>
    <xf numFmtId="0" fontId="16" fillId="0" borderId="0" xfId="0" applyFont="1" applyAlignment="1">
      <alignment horizontal="justify" wrapText="1"/>
    </xf>
    <xf numFmtId="0" fontId="5" fillId="0" borderId="0" xfId="0" applyFont="1" applyAlignment="1">
      <alignment horizontal="justify" vertical="top" wrapText="1"/>
    </xf>
    <xf numFmtId="0" fontId="5" fillId="0" borderId="0" xfId="0" applyFont="1" applyAlignment="1">
      <alignment horizontal="left" vertical="top" wrapText="1"/>
    </xf>
    <xf numFmtId="0" fontId="8" fillId="0" borderId="4" xfId="0" applyFont="1" applyBorder="1" applyAlignment="1">
      <alignment horizontal="center" vertical="center" wrapText="1"/>
    </xf>
    <xf numFmtId="0" fontId="5" fillId="0" borderId="0" xfId="0" applyFont="1" applyAlignment="1">
      <alignment horizontal="justify" wrapText="1"/>
    </xf>
    <xf numFmtId="0" fontId="8" fillId="0" borderId="0" xfId="0" applyFont="1" applyAlignment="1">
      <alignment horizontal="center" vertical="center"/>
    </xf>
    <xf numFmtId="0" fontId="5" fillId="0" borderId="0" xfId="0" applyFont="1" applyAlignment="1">
      <alignment horizontal="justify" vertical="top"/>
    </xf>
    <xf numFmtId="0" fontId="8" fillId="0" borderId="0" xfId="0" applyFont="1" applyAlignment="1">
      <alignment horizontal="left" wrapText="1"/>
    </xf>
    <xf numFmtId="0" fontId="30" fillId="0" borderId="0" xfId="0" applyFont="1" applyAlignment="1">
      <alignment horizontal="left" vertical="top" wrapText="1"/>
    </xf>
    <xf numFmtId="0" fontId="5" fillId="0" borderId="0" xfId="0" applyFont="1" applyAlignment="1">
      <alignment horizontal="left" vertical="center"/>
    </xf>
    <xf numFmtId="0" fontId="5" fillId="0" borderId="0" xfId="0" applyFont="1" applyAlignment="1">
      <alignment horizontal="justify" vertical="center" wrapText="1"/>
    </xf>
    <xf numFmtId="0" fontId="5" fillId="0" borderId="18" xfId="0" applyFont="1" applyBorder="1" applyAlignment="1">
      <alignment horizontal="left" vertical="top"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65" fontId="8" fillId="0" borderId="1" xfId="1" applyNumberFormat="1" applyFont="1" applyBorder="1" applyAlignment="1">
      <alignment horizontal="center"/>
    </xf>
    <xf numFmtId="165" fontId="8" fillId="0" borderId="3" xfId="1" applyNumberFormat="1" applyFont="1" applyBorder="1" applyAlignment="1">
      <alignment horizontal="center"/>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5" xfId="3" applyBorder="1" applyAlignment="1">
      <alignment horizontal="left"/>
    </xf>
    <xf numFmtId="0" fontId="7" fillId="0" borderId="0" xfId="0" applyFont="1" applyAlignment="1">
      <alignment horizontal="center" vertical="center" wrapText="1"/>
    </xf>
    <xf numFmtId="0" fontId="5" fillId="0" borderId="0" xfId="0" applyFont="1" applyAlignment="1">
      <alignment horizontal="center" vertical="center" wrapText="1"/>
    </xf>
  </cellXfs>
  <cellStyles count="21">
    <cellStyle name="Excel Built-in Comma [0] 1" xfId="13" xr:uid="{B3646DCF-F688-4573-96B2-65FA3F4696A1}"/>
    <cellStyle name="Hipervínculo" xfId="3" builtinId="8"/>
    <cellStyle name="Millares [0]" xfId="1" builtinId="6"/>
    <cellStyle name="Millares [0] 10" xfId="10" xr:uid="{CE97DC9D-30BC-49DD-9D57-9E779C8EA74D}"/>
    <cellStyle name="Millares [0] 2" xfId="7" xr:uid="{4FCDB0C6-56ED-4598-9F9B-48FFB5487A21}"/>
    <cellStyle name="Millares [0] 2 2" xfId="16" xr:uid="{DEDA2CC9-2016-41CB-B9E0-2624DA67197F}"/>
    <cellStyle name="Millares [0] 21" xfId="14" xr:uid="{5F3F1638-1223-46C5-93D0-6E14FC2D7532}"/>
    <cellStyle name="Millares [0] 23" xfId="19" xr:uid="{AA867BEF-14C2-471B-ADC8-256C5C90A874}"/>
    <cellStyle name="Millares [0] 29" xfId="12" xr:uid="{93E75A0D-0E45-449E-9610-EF3110411D14}"/>
    <cellStyle name="Millares [0] 29 2" xfId="18" xr:uid="{225FAAD4-8E4F-41C5-9C6A-6AF72A671BF1}"/>
    <cellStyle name="Millares [0] 3" xfId="9" xr:uid="{94A78992-E17E-45AF-A370-3C611600E824}"/>
    <cellStyle name="Millares [0] 3 2" xfId="17" xr:uid="{37E2CA54-61B1-4E01-B8E2-4BA0392AF1A5}"/>
    <cellStyle name="Millares [0] 4" xfId="15" xr:uid="{74D740AF-4D52-4764-8A7F-884FF8FBE2C1}"/>
    <cellStyle name="Millares [0] 7 3 11" xfId="20" xr:uid="{735B841E-DE05-4D4D-9C44-8F459B145D14}"/>
    <cellStyle name="Normal" xfId="0" builtinId="0"/>
    <cellStyle name="Normal 11" xfId="8" xr:uid="{B2D3326E-D752-4163-B813-ABF9E6EFD4C9}"/>
    <cellStyle name="Normal 17 2" xfId="11" xr:uid="{E756F4FE-C565-413B-B14B-335BED12124A}"/>
    <cellStyle name="Normal_cuadro de AF NG" xfId="6" xr:uid="{2B709FB0-37AC-4483-9487-02FAB74F2A83}"/>
    <cellStyle name="Normal_FANAPEL INDIVIDUAL" xfId="5" xr:uid="{731C2E61-5A80-464C-AAEE-5C6BB68C6DEA}"/>
    <cellStyle name="Normal_informe1" xfId="4" xr:uid="{7CDC33FF-7B8F-48E6-B7AD-0CDDAD609DE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E6506-38D7-4615-BD76-655EF24BAB6A}">
  <sheetPr>
    <pageSetUpPr fitToPage="1"/>
  </sheetPr>
  <dimension ref="A1:XFD62"/>
  <sheetViews>
    <sheetView showGridLines="0" tabSelected="1" zoomScaleNormal="100" workbookViewId="0">
      <selection activeCell="E21" sqref="E21"/>
    </sheetView>
  </sheetViews>
  <sheetFormatPr baseColWidth="10" defaultColWidth="11.42578125" defaultRowHeight="15" x14ac:dyDescent="0.25"/>
  <cols>
    <col min="1" max="1" width="2.85546875" style="1" customWidth="1"/>
    <col min="2" max="2" width="81.7109375" style="1" bestFit="1" customWidth="1"/>
    <col min="3" max="3" width="10.42578125" style="1" customWidth="1"/>
    <col min="4" max="5" width="23.42578125" style="1" bestFit="1" customWidth="1"/>
    <col min="6" max="6" width="59.140625" style="1" bestFit="1" customWidth="1"/>
    <col min="7" max="7" width="9.85546875" style="1" customWidth="1"/>
    <col min="8" max="9" width="23.42578125" style="1" bestFit="1" customWidth="1"/>
    <col min="10" max="10" width="2.85546875" style="1" customWidth="1"/>
    <col min="11" max="11" width="16" style="1" bestFit="1" customWidth="1"/>
    <col min="12" max="12" width="15.85546875" style="1" bestFit="1" customWidth="1"/>
    <col min="13" max="13" width="16.140625" style="1" bestFit="1" customWidth="1"/>
    <col min="14" max="16384" width="11.42578125" style="1"/>
  </cols>
  <sheetData>
    <row r="1" spans="1:12" x14ac:dyDescent="0.25">
      <c r="A1" s="2"/>
    </row>
    <row r="2" spans="1:12" x14ac:dyDescent="0.25">
      <c r="B2" s="411" t="s">
        <v>94</v>
      </c>
      <c r="C2" s="411"/>
      <c r="D2" s="411"/>
      <c r="E2" s="411"/>
      <c r="F2" s="411"/>
      <c r="G2" s="411"/>
      <c r="H2" s="411"/>
      <c r="I2" s="411"/>
    </row>
    <row r="3" spans="1:12" x14ac:dyDescent="0.25">
      <c r="B3" s="412" t="s">
        <v>1</v>
      </c>
      <c r="C3" s="412"/>
      <c r="D3" s="412"/>
      <c r="E3" s="412"/>
      <c r="F3" s="412"/>
      <c r="G3" s="412"/>
      <c r="H3" s="412"/>
      <c r="I3" s="412"/>
    </row>
    <row r="4" spans="1:12" x14ac:dyDescent="0.25">
      <c r="B4" s="412" t="s">
        <v>642</v>
      </c>
      <c r="C4" s="412"/>
      <c r="D4" s="412"/>
      <c r="E4" s="412"/>
      <c r="F4" s="412"/>
      <c r="G4" s="412"/>
      <c r="H4" s="412"/>
      <c r="I4" s="412"/>
    </row>
    <row r="5" spans="1:12" x14ac:dyDescent="0.25">
      <c r="B5" s="412" t="s">
        <v>95</v>
      </c>
      <c r="C5" s="412"/>
      <c r="D5" s="412"/>
      <c r="E5" s="412"/>
      <c r="F5" s="412"/>
      <c r="G5" s="412"/>
      <c r="H5" s="412"/>
      <c r="I5" s="412"/>
    </row>
    <row r="6" spans="1:12" x14ac:dyDescent="0.25">
      <c r="B6" s="192"/>
      <c r="C6" s="192"/>
      <c r="D6" s="192"/>
      <c r="E6" s="193"/>
      <c r="F6" s="192"/>
      <c r="G6" s="192"/>
      <c r="H6" s="192"/>
      <c r="I6" s="192"/>
    </row>
    <row r="7" spans="1:12" x14ac:dyDescent="0.25">
      <c r="B7" s="194" t="s">
        <v>96</v>
      </c>
      <c r="C7" s="186" t="s">
        <v>97</v>
      </c>
      <c r="D7" s="195">
        <v>46112</v>
      </c>
      <c r="E7" s="196">
        <v>46022</v>
      </c>
      <c r="F7" s="194" t="s">
        <v>98</v>
      </c>
      <c r="G7" s="186" t="s">
        <v>97</v>
      </c>
      <c r="H7" s="196">
        <f>+D7</f>
        <v>46112</v>
      </c>
      <c r="I7" s="196">
        <f>+E7</f>
        <v>46022</v>
      </c>
    </row>
    <row r="8" spans="1:12" x14ac:dyDescent="0.25">
      <c r="B8" s="197" t="s">
        <v>99</v>
      </c>
      <c r="C8" s="198"/>
      <c r="D8" s="198"/>
      <c r="E8" s="199"/>
      <c r="F8" s="200" t="s">
        <v>100</v>
      </c>
      <c r="G8" s="201"/>
      <c r="H8" s="201"/>
      <c r="I8" s="202"/>
    </row>
    <row r="9" spans="1:12" x14ac:dyDescent="0.25">
      <c r="B9" s="200" t="s">
        <v>101</v>
      </c>
      <c r="C9" s="203"/>
      <c r="D9" s="343">
        <f>SUM(D10:D12)</f>
        <v>28151656784</v>
      </c>
      <c r="E9" s="343">
        <f>SUM(E10:E12)</f>
        <v>32649539866</v>
      </c>
      <c r="F9" s="278" t="s">
        <v>102</v>
      </c>
      <c r="G9" s="201"/>
      <c r="H9" s="343">
        <f>SUM(H10:H12)</f>
        <v>4436677042</v>
      </c>
      <c r="I9" s="385">
        <f>SUM(I10:I12)</f>
        <v>13415331129</v>
      </c>
    </row>
    <row r="10" spans="1:12" x14ac:dyDescent="0.25">
      <c r="B10" s="279" t="s">
        <v>103</v>
      </c>
      <c r="C10" s="203"/>
      <c r="D10" s="342">
        <v>4500000</v>
      </c>
      <c r="E10" s="342">
        <v>4500000</v>
      </c>
      <c r="F10" s="280" t="s">
        <v>104</v>
      </c>
      <c r="G10" s="204" t="s">
        <v>631</v>
      </c>
      <c r="H10" s="353">
        <v>3393340908.1889</v>
      </c>
      <c r="I10" s="384">
        <v>11661403051</v>
      </c>
      <c r="K10" s="47"/>
      <c r="L10" s="23"/>
    </row>
    <row r="11" spans="1:12" x14ac:dyDescent="0.25">
      <c r="B11" s="279" t="s">
        <v>105</v>
      </c>
      <c r="C11" s="203" t="s">
        <v>106</v>
      </c>
      <c r="D11" s="342">
        <v>1213207468</v>
      </c>
      <c r="E11" s="384">
        <v>19449489613</v>
      </c>
      <c r="F11" s="280" t="s">
        <v>107</v>
      </c>
      <c r="G11" s="204" t="s">
        <v>108</v>
      </c>
      <c r="H11" s="353">
        <v>1025695730</v>
      </c>
      <c r="I11" s="342">
        <v>770875017</v>
      </c>
    </row>
    <row r="12" spans="1:12" x14ac:dyDescent="0.25">
      <c r="B12" s="279" t="s">
        <v>109</v>
      </c>
      <c r="C12" s="203" t="s">
        <v>106</v>
      </c>
      <c r="D12" s="344">
        <v>26933949316</v>
      </c>
      <c r="E12" s="32">
        <v>13195550253</v>
      </c>
      <c r="F12" s="280" t="s">
        <v>110</v>
      </c>
      <c r="G12" s="204" t="s">
        <v>111</v>
      </c>
      <c r="H12" s="353">
        <v>17640403.811099999</v>
      </c>
      <c r="I12" s="342">
        <v>983053061</v>
      </c>
    </row>
    <row r="13" spans="1:12" x14ac:dyDescent="0.25">
      <c r="B13" s="205" t="s">
        <v>112</v>
      </c>
      <c r="C13" s="203" t="s">
        <v>113</v>
      </c>
      <c r="D13" s="345">
        <f>SUM(D14:D18)</f>
        <v>324237238854</v>
      </c>
      <c r="E13" s="345">
        <f>SUM(E14:E18)</f>
        <v>370469037228</v>
      </c>
      <c r="F13" s="280"/>
      <c r="G13" s="204"/>
      <c r="H13" s="353"/>
      <c r="I13" s="342"/>
    </row>
    <row r="14" spans="1:12" x14ac:dyDescent="0.25">
      <c r="B14" s="279" t="s">
        <v>115</v>
      </c>
      <c r="C14" s="203"/>
      <c r="D14" s="342">
        <v>168635764607</v>
      </c>
      <c r="E14" s="342">
        <v>155651207749</v>
      </c>
      <c r="F14" s="206" t="s">
        <v>114</v>
      </c>
      <c r="G14" s="204"/>
      <c r="H14" s="354">
        <f>SUM(H15:H17)</f>
        <v>321372876542</v>
      </c>
      <c r="I14" s="345">
        <f>SUM(I15:I17)</f>
        <v>365294768262</v>
      </c>
    </row>
    <row r="15" spans="1:12" x14ac:dyDescent="0.25">
      <c r="B15" s="31" t="s">
        <v>118</v>
      </c>
      <c r="D15" s="342">
        <v>152621503191</v>
      </c>
      <c r="E15" s="342">
        <v>211494799817</v>
      </c>
      <c r="F15" s="280" t="s">
        <v>116</v>
      </c>
      <c r="G15" s="204" t="s">
        <v>117</v>
      </c>
      <c r="H15" s="353">
        <v>123607737296</v>
      </c>
      <c r="I15" s="342">
        <v>144740043294</v>
      </c>
    </row>
    <row r="16" spans="1:12" x14ac:dyDescent="0.25">
      <c r="B16" s="31" t="s">
        <v>120</v>
      </c>
      <c r="D16" s="342">
        <v>0</v>
      </c>
      <c r="E16" s="342">
        <v>0</v>
      </c>
      <c r="F16" s="280" t="s">
        <v>119</v>
      </c>
      <c r="G16" s="204" t="s">
        <v>117</v>
      </c>
      <c r="H16" s="353">
        <v>31922286016</v>
      </c>
      <c r="I16" s="342">
        <v>8099823195</v>
      </c>
    </row>
    <row r="17" spans="2:9" x14ac:dyDescent="0.25">
      <c r="B17" s="31" t="s">
        <v>123</v>
      </c>
      <c r="D17" s="342">
        <v>2979971056</v>
      </c>
      <c r="E17" s="342">
        <v>3323029662</v>
      </c>
      <c r="F17" s="280" t="s">
        <v>121</v>
      </c>
      <c r="G17" s="204" t="s">
        <v>122</v>
      </c>
      <c r="H17" s="353">
        <v>165842853230</v>
      </c>
      <c r="I17" s="342">
        <v>212454901773</v>
      </c>
    </row>
    <row r="18" spans="2:9" x14ac:dyDescent="0.25">
      <c r="B18" s="31"/>
      <c r="D18" s="342"/>
      <c r="E18" s="342"/>
      <c r="F18" s="206" t="s">
        <v>124</v>
      </c>
      <c r="G18" s="204"/>
      <c r="H18" s="354">
        <f>SUM(H19:H22)</f>
        <v>870452403</v>
      </c>
      <c r="I18" s="345">
        <f>SUM(I19:I22)</f>
        <v>954076830</v>
      </c>
    </row>
    <row r="19" spans="2:9" x14ac:dyDescent="0.25">
      <c r="B19" s="205" t="s">
        <v>126</v>
      </c>
      <c r="C19" s="203"/>
      <c r="D19" s="345">
        <f>SUM(D20:D23)</f>
        <v>3217009776</v>
      </c>
      <c r="E19" s="345">
        <f>SUM(E20:E23)</f>
        <v>3417491807</v>
      </c>
      <c r="F19" s="280" t="s">
        <v>125</v>
      </c>
      <c r="G19" s="204"/>
      <c r="H19" s="353">
        <v>572018987</v>
      </c>
      <c r="I19" s="342">
        <v>572018987</v>
      </c>
    </row>
    <row r="20" spans="2:9" x14ac:dyDescent="0.25">
      <c r="B20" s="279" t="s">
        <v>128</v>
      </c>
      <c r="C20" s="203" t="s">
        <v>129</v>
      </c>
      <c r="D20" s="342">
        <v>394697950</v>
      </c>
      <c r="E20" s="342">
        <v>1815865019</v>
      </c>
      <c r="F20" s="280" t="s">
        <v>127</v>
      </c>
      <c r="G20" s="204"/>
      <c r="H20" s="353">
        <v>0</v>
      </c>
      <c r="I20" s="342">
        <v>150351095</v>
      </c>
    </row>
    <row r="21" spans="2:9" x14ac:dyDescent="0.25">
      <c r="B21" s="279" t="s">
        <v>131</v>
      </c>
      <c r="C21" s="203" t="s">
        <v>129</v>
      </c>
      <c r="D21" s="342">
        <v>0</v>
      </c>
      <c r="E21" s="342">
        <v>0</v>
      </c>
      <c r="F21" s="280" t="s">
        <v>130</v>
      </c>
      <c r="G21" s="204"/>
      <c r="H21" s="353">
        <v>19009086</v>
      </c>
      <c r="I21" s="342">
        <v>12244184</v>
      </c>
    </row>
    <row r="22" spans="2:9" x14ac:dyDescent="0.25">
      <c r="B22" s="279" t="s">
        <v>133</v>
      </c>
      <c r="C22" s="203" t="s">
        <v>129</v>
      </c>
      <c r="D22" s="342">
        <v>23548328</v>
      </c>
      <c r="E22" s="342">
        <v>19237120</v>
      </c>
      <c r="F22" s="280" t="s">
        <v>132</v>
      </c>
      <c r="G22" s="204"/>
      <c r="H22" s="353">
        <v>279424330</v>
      </c>
      <c r="I22" s="342">
        <v>219462564</v>
      </c>
    </row>
    <row r="23" spans="2:9" x14ac:dyDescent="0.25">
      <c r="B23" s="279" t="s">
        <v>135</v>
      </c>
      <c r="C23" s="203" t="s">
        <v>111</v>
      </c>
      <c r="D23" s="342">
        <v>2798763498</v>
      </c>
      <c r="E23" s="342">
        <v>1582389668</v>
      </c>
      <c r="F23" s="206" t="s">
        <v>134</v>
      </c>
      <c r="G23" s="204"/>
      <c r="H23" s="354">
        <f>SUM(H24:H25)</f>
        <v>1033667588</v>
      </c>
      <c r="I23" s="345">
        <f>SUM(I24:I25)</f>
        <v>1946075877</v>
      </c>
    </row>
    <row r="24" spans="2:9" x14ac:dyDescent="0.25">
      <c r="B24" s="205" t="s">
        <v>137</v>
      </c>
      <c r="C24" s="203"/>
      <c r="D24" s="345">
        <f>SUM(D25)</f>
        <v>816717450</v>
      </c>
      <c r="E24" s="345">
        <f>SUM(E25)</f>
        <v>633600248</v>
      </c>
      <c r="F24" s="280" t="s">
        <v>138</v>
      </c>
      <c r="G24" s="204" t="s">
        <v>139</v>
      </c>
      <c r="H24" s="342">
        <v>1033667588</v>
      </c>
      <c r="I24" s="342">
        <v>1946075877</v>
      </c>
    </row>
    <row r="25" spans="2:9" x14ac:dyDescent="0.25">
      <c r="B25" s="279" t="s">
        <v>140</v>
      </c>
      <c r="C25" s="203" t="s">
        <v>141</v>
      </c>
      <c r="D25" s="342">
        <v>816717450</v>
      </c>
      <c r="E25" s="342">
        <v>633600248</v>
      </c>
      <c r="F25" s="280"/>
      <c r="G25" s="204"/>
      <c r="H25" s="342"/>
      <c r="I25" s="342"/>
    </row>
    <row r="26" spans="2:9" x14ac:dyDescent="0.25">
      <c r="B26" s="205" t="s">
        <v>142</v>
      </c>
      <c r="C26" s="203"/>
      <c r="D26" s="345">
        <f>+D9+D13+D19+D24</f>
        <v>356422622864</v>
      </c>
      <c r="E26" s="345">
        <f>+E9+E13+E19+E24</f>
        <v>407169669149</v>
      </c>
      <c r="G26" s="31"/>
      <c r="H26" s="48"/>
      <c r="I26" s="355"/>
    </row>
    <row r="27" spans="2:9" x14ac:dyDescent="0.25">
      <c r="B27" s="205"/>
      <c r="C27" s="203"/>
      <c r="D27" s="346"/>
      <c r="E27" s="347"/>
      <c r="F27" s="206" t="s">
        <v>143</v>
      </c>
      <c r="G27" s="204"/>
      <c r="H27" s="354">
        <f>+H9+H14+H18+H23</f>
        <v>327713673575</v>
      </c>
      <c r="I27" s="345">
        <f>+I9+I14+I18+I23</f>
        <v>381610252098</v>
      </c>
    </row>
    <row r="28" spans="2:9" x14ac:dyDescent="0.25">
      <c r="B28" s="205" t="s">
        <v>144</v>
      </c>
      <c r="C28" s="203"/>
      <c r="D28" s="346"/>
      <c r="E28" s="347"/>
      <c r="F28" s="206"/>
      <c r="G28" s="204"/>
      <c r="H28" s="356"/>
      <c r="I28" s="345"/>
    </row>
    <row r="29" spans="2:9" x14ac:dyDescent="0.25">
      <c r="B29" s="205"/>
      <c r="C29" s="203"/>
      <c r="D29" s="346"/>
      <c r="E29" s="347"/>
      <c r="F29" s="206" t="s">
        <v>145</v>
      </c>
      <c r="G29" s="204"/>
      <c r="H29" s="354">
        <f>+H27</f>
        <v>327713673575</v>
      </c>
      <c r="I29" s="345">
        <f>+I27</f>
        <v>381610252098</v>
      </c>
    </row>
    <row r="30" spans="2:9" x14ac:dyDescent="0.25">
      <c r="B30" s="205" t="s">
        <v>146</v>
      </c>
      <c r="C30" s="203" t="s">
        <v>113</v>
      </c>
      <c r="D30" s="345">
        <f>SUM(D31:D33)</f>
        <v>37600212186</v>
      </c>
      <c r="E30" s="345">
        <f>SUM(E31:E33)</f>
        <v>37600212186</v>
      </c>
      <c r="F30" s="280"/>
      <c r="G30" s="204"/>
      <c r="H30" s="356"/>
      <c r="I30" s="342"/>
    </row>
    <row r="31" spans="2:9" x14ac:dyDescent="0.25">
      <c r="B31" s="279" t="s">
        <v>148</v>
      </c>
      <c r="C31" s="203"/>
      <c r="D31" s="342">
        <v>31991379609</v>
      </c>
      <c r="E31" s="342">
        <v>31991379609</v>
      </c>
      <c r="F31" s="206" t="s">
        <v>147</v>
      </c>
      <c r="G31" s="204"/>
      <c r="H31" s="356"/>
      <c r="I31" s="345"/>
    </row>
    <row r="32" spans="2:9" x14ac:dyDescent="0.25">
      <c r="B32" s="279" t="s">
        <v>151</v>
      </c>
      <c r="C32" s="203"/>
      <c r="D32" s="342">
        <v>1560000000</v>
      </c>
      <c r="E32" s="342">
        <v>1560000000</v>
      </c>
      <c r="F32" s="280" t="s">
        <v>149</v>
      </c>
      <c r="G32" s="204" t="s">
        <v>150</v>
      </c>
      <c r="H32" s="353">
        <v>49000000000</v>
      </c>
      <c r="I32" s="342">
        <v>49000000000</v>
      </c>
    </row>
    <row r="33" spans="2:12" x14ac:dyDescent="0.25">
      <c r="B33" s="279" t="s">
        <v>548</v>
      </c>
      <c r="C33" s="203"/>
      <c r="D33" s="342">
        <v>4048832577</v>
      </c>
      <c r="E33" s="342">
        <v>4048832577</v>
      </c>
      <c r="F33" s="280" t="s">
        <v>152</v>
      </c>
      <c r="G33" s="204" t="s">
        <v>150</v>
      </c>
      <c r="H33" s="353">
        <v>1545500000</v>
      </c>
      <c r="I33" s="342">
        <v>1545500000</v>
      </c>
    </row>
    <row r="34" spans="2:12" x14ac:dyDescent="0.25">
      <c r="B34" s="205" t="s">
        <v>154</v>
      </c>
      <c r="C34" s="203" t="s">
        <v>155</v>
      </c>
      <c r="D34" s="345">
        <f>SUM(D35:D36)</f>
        <v>1565164977</v>
      </c>
      <c r="E34" s="345">
        <f>SUM(E35:E36)</f>
        <v>1532231443</v>
      </c>
      <c r="F34" s="280" t="s">
        <v>153</v>
      </c>
      <c r="G34" s="204" t="s">
        <v>150</v>
      </c>
      <c r="H34" s="353">
        <v>3903448763</v>
      </c>
      <c r="I34" s="342">
        <v>3903448763</v>
      </c>
    </row>
    <row r="35" spans="2:12" x14ac:dyDescent="0.25">
      <c r="B35" s="279" t="s">
        <v>157</v>
      </c>
      <c r="C35" s="203"/>
      <c r="D35" s="342">
        <v>4612846571</v>
      </c>
      <c r="E35" s="342">
        <v>4466212395</v>
      </c>
      <c r="F35" s="280" t="s">
        <v>156</v>
      </c>
      <c r="G35" s="204" t="s">
        <v>150</v>
      </c>
      <c r="H35" s="353">
        <v>227468427</v>
      </c>
      <c r="I35" s="342">
        <v>227468427</v>
      </c>
    </row>
    <row r="36" spans="2:12" x14ac:dyDescent="0.25">
      <c r="B36" s="279" t="s">
        <v>159</v>
      </c>
      <c r="C36" s="203"/>
      <c r="D36" s="342">
        <v>-3047681594</v>
      </c>
      <c r="E36" s="342">
        <v>-2933980952</v>
      </c>
      <c r="F36" s="280" t="s">
        <v>405</v>
      </c>
      <c r="G36" s="204" t="s">
        <v>150</v>
      </c>
      <c r="H36" s="353">
        <v>14736902627</v>
      </c>
      <c r="I36" s="342">
        <v>0</v>
      </c>
    </row>
    <row r="37" spans="2:12" x14ac:dyDescent="0.25">
      <c r="B37" s="205" t="s">
        <v>160</v>
      </c>
      <c r="C37" s="203" t="s">
        <v>161</v>
      </c>
      <c r="D37" s="346">
        <f>SUM(D38:D39)</f>
        <v>4362585333</v>
      </c>
      <c r="E37" s="347">
        <f>SUM(E38:E39)</f>
        <v>3898372030</v>
      </c>
      <c r="F37" s="280" t="s">
        <v>158</v>
      </c>
      <c r="G37" s="204" t="s">
        <v>150</v>
      </c>
      <c r="H37" s="353">
        <v>3643343079</v>
      </c>
      <c r="I37" s="342">
        <v>14736902627</v>
      </c>
    </row>
    <row r="38" spans="2:12" x14ac:dyDescent="0.25">
      <c r="B38" s="279" t="s">
        <v>162</v>
      </c>
      <c r="C38" s="203"/>
      <c r="D38" s="342">
        <v>4625621222</v>
      </c>
      <c r="E38" s="342">
        <v>4152155790</v>
      </c>
      <c r="F38" s="280"/>
      <c r="G38" s="204"/>
      <c r="H38" s="48"/>
      <c r="I38" s="342"/>
      <c r="K38" s="23"/>
      <c r="L38" s="179"/>
    </row>
    <row r="39" spans="2:12" x14ac:dyDescent="0.25">
      <c r="B39" s="279" t="s">
        <v>163</v>
      </c>
      <c r="C39" s="203"/>
      <c r="D39" s="342">
        <v>-263035889</v>
      </c>
      <c r="E39" s="342">
        <v>-253783760</v>
      </c>
      <c r="F39" s="206"/>
      <c r="G39" s="204"/>
      <c r="H39" s="354"/>
      <c r="I39" s="345"/>
    </row>
    <row r="40" spans="2:12" x14ac:dyDescent="0.25">
      <c r="B40" s="205" t="s">
        <v>164</v>
      </c>
      <c r="C40" s="203" t="s">
        <v>141</v>
      </c>
      <c r="D40" s="345">
        <f>SUM(D41)</f>
        <v>819751111</v>
      </c>
      <c r="E40" s="347">
        <f>SUM(E41)</f>
        <v>823087107</v>
      </c>
      <c r="F40" s="206"/>
      <c r="G40" s="204"/>
      <c r="H40" s="354"/>
      <c r="I40" s="345"/>
    </row>
    <row r="41" spans="2:12" x14ac:dyDescent="0.25">
      <c r="B41" s="279" t="s">
        <v>166</v>
      </c>
      <c r="D41" s="342">
        <v>819751111</v>
      </c>
      <c r="E41" s="342">
        <v>823087107</v>
      </c>
      <c r="F41" s="206" t="s">
        <v>165</v>
      </c>
      <c r="G41" s="204"/>
      <c r="H41" s="354">
        <f>SUM(H32:H40)</f>
        <v>73056662896</v>
      </c>
      <c r="I41" s="345">
        <f>SUM(I32:I40)</f>
        <v>69413319817</v>
      </c>
    </row>
    <row r="42" spans="2:12" x14ac:dyDescent="0.25">
      <c r="B42" s="279"/>
      <c r="C42" s="203"/>
      <c r="D42" s="346"/>
      <c r="E42" s="348"/>
      <c r="F42" s="206"/>
      <c r="G42" s="204"/>
      <c r="H42" s="354"/>
      <c r="I42" s="345"/>
    </row>
    <row r="43" spans="2:12" x14ac:dyDescent="0.25">
      <c r="B43" s="205" t="s">
        <v>167</v>
      </c>
      <c r="C43" s="203"/>
      <c r="D43" s="345">
        <f>+D30+D34+D37+D40</f>
        <v>44347713607</v>
      </c>
      <c r="E43" s="347">
        <f>+E30+E34+E37+E40</f>
        <v>43853902766</v>
      </c>
      <c r="F43" s="206"/>
      <c r="G43" s="204"/>
      <c r="H43" s="354"/>
      <c r="I43" s="345"/>
    </row>
    <row r="44" spans="2:12" x14ac:dyDescent="0.25">
      <c r="B44" s="279"/>
      <c r="C44" s="203"/>
      <c r="D44" s="346"/>
      <c r="E44" s="348"/>
      <c r="F44" s="280"/>
      <c r="G44" s="204"/>
      <c r="H44" s="356"/>
      <c r="I44" s="345"/>
    </row>
    <row r="45" spans="2:12" x14ac:dyDescent="0.25">
      <c r="B45" s="205" t="s">
        <v>168</v>
      </c>
      <c r="C45" s="203"/>
      <c r="D45" s="349">
        <f>+D43+D26</f>
        <v>400770336471</v>
      </c>
      <c r="E45" s="350">
        <f>+E43+E26</f>
        <v>451023571915</v>
      </c>
      <c r="F45" s="206" t="s">
        <v>169</v>
      </c>
      <c r="G45" s="204"/>
      <c r="H45" s="357">
        <f>+H29+H41</f>
        <v>400770336471</v>
      </c>
      <c r="I45" s="349">
        <f>+I29+I41</f>
        <v>451023571915</v>
      </c>
    </row>
    <row r="46" spans="2:12" x14ac:dyDescent="0.25">
      <c r="B46" s="208"/>
      <c r="C46" s="209"/>
      <c r="D46" s="351"/>
      <c r="E46" s="352"/>
      <c r="F46" s="210"/>
      <c r="G46" s="211"/>
      <c r="H46" s="209"/>
      <c r="I46" s="212"/>
    </row>
    <row r="47" spans="2:12" x14ac:dyDescent="0.25">
      <c r="D47" s="48"/>
      <c r="E47" s="48"/>
      <c r="F47" s="213"/>
      <c r="G47" s="203"/>
      <c r="H47" s="203"/>
      <c r="I47" s="207"/>
    </row>
    <row r="48" spans="2:12" x14ac:dyDescent="0.25">
      <c r="B48" s="186" t="s">
        <v>170</v>
      </c>
      <c r="C48" s="214" t="s">
        <v>97</v>
      </c>
      <c r="D48" s="324">
        <f>+D7</f>
        <v>46112</v>
      </c>
      <c r="E48" s="325">
        <f>+E7</f>
        <v>46022</v>
      </c>
      <c r="F48" s="186" t="s">
        <v>171</v>
      </c>
      <c r="G48" s="186" t="s">
        <v>97</v>
      </c>
      <c r="H48" s="325">
        <f>+D48</f>
        <v>46112</v>
      </c>
      <c r="I48" s="325">
        <f t="shared" ref="I48:I49" si="0">+E48</f>
        <v>46022</v>
      </c>
    </row>
    <row r="49" spans="2:9 16384:16384" x14ac:dyDescent="0.25">
      <c r="B49" s="374" t="s">
        <v>172</v>
      </c>
      <c r="C49" s="375">
        <v>12</v>
      </c>
      <c r="D49" s="376">
        <v>6961493616048.5684</v>
      </c>
      <c r="E49" s="376">
        <v>6961493616048.5684</v>
      </c>
      <c r="F49" s="374" t="s">
        <v>173</v>
      </c>
      <c r="G49" s="377">
        <v>12</v>
      </c>
      <c r="H49" s="378">
        <f>+D49</f>
        <v>6961493616048.5684</v>
      </c>
      <c r="I49" s="379">
        <f t="shared" si="0"/>
        <v>6961493616048.5684</v>
      </c>
    </row>
    <row r="51" spans="2:9 16384:16384" x14ac:dyDescent="0.25">
      <c r="D51" s="47"/>
      <c r="E51" s="37"/>
      <c r="H51" s="37"/>
    </row>
    <row r="52" spans="2:9 16384:16384" x14ac:dyDescent="0.25">
      <c r="D52" s="215"/>
      <c r="E52" s="37"/>
      <c r="F52" s="47"/>
      <c r="H52" s="37"/>
      <c r="I52" s="338"/>
    </row>
    <row r="53" spans="2:9 16384:16384" x14ac:dyDescent="0.25">
      <c r="B53" s="175" t="s">
        <v>174</v>
      </c>
      <c r="D53" s="37"/>
      <c r="E53" s="37"/>
      <c r="H53" s="37"/>
    </row>
    <row r="54" spans="2:9 16384:16384" x14ac:dyDescent="0.25">
      <c r="D54" s="37"/>
      <c r="E54" s="37"/>
      <c r="H54" s="37"/>
    </row>
    <row r="55" spans="2:9 16384:16384" x14ac:dyDescent="0.25">
      <c r="D55" s="37"/>
      <c r="E55" s="37"/>
      <c r="XFD55" s="37"/>
    </row>
    <row r="56" spans="2:9 16384:16384" x14ac:dyDescent="0.25">
      <c r="D56" s="37"/>
      <c r="E56" s="47"/>
      <c r="F56" s="47"/>
      <c r="XFD56" s="37"/>
    </row>
    <row r="57" spans="2:9 16384:16384" x14ac:dyDescent="0.25">
      <c r="D57" s="37"/>
      <c r="E57" s="47"/>
      <c r="F57" s="47"/>
    </row>
    <row r="58" spans="2:9 16384:16384" x14ac:dyDescent="0.25">
      <c r="D58" s="37"/>
      <c r="E58" s="47"/>
      <c r="F58" s="47"/>
    </row>
    <row r="59" spans="2:9 16384:16384" x14ac:dyDescent="0.25">
      <c r="D59" s="37"/>
      <c r="E59" s="47"/>
      <c r="F59" s="47"/>
    </row>
    <row r="60" spans="2:9 16384:16384" x14ac:dyDescent="0.25">
      <c r="D60" s="47"/>
      <c r="E60" s="47"/>
      <c r="F60" s="47"/>
    </row>
    <row r="61" spans="2:9 16384:16384" x14ac:dyDescent="0.25">
      <c r="D61" s="47"/>
      <c r="E61" s="47"/>
      <c r="F61" s="47"/>
    </row>
    <row r="62" spans="2:9 16384:16384" x14ac:dyDescent="0.25">
      <c r="E62" s="47"/>
      <c r="F62" s="47"/>
    </row>
  </sheetData>
  <mergeCells count="4">
    <mergeCell ref="B2:I2"/>
    <mergeCell ref="B3:I3"/>
    <mergeCell ref="B4:I4"/>
    <mergeCell ref="B5:I5"/>
  </mergeCells>
  <hyperlinks>
    <hyperlink ref="C49" location="'10'!A35" display="'10'!A35" xr:uid="{BA0F2327-1ABF-4F3C-96D4-E40D0798CE05}"/>
    <hyperlink ref="G49" location="'10'!A35" display="'10'!A35" xr:uid="{EB5EB9DA-DCB7-4534-80F4-F06B59C144EA}"/>
  </hyperlinks>
  <pageMargins left="0.7" right="0.7" top="0.75" bottom="0.75" header="0.3" footer="0.3"/>
  <pageSetup scale="3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98E2E-9668-446E-9907-5FBB9C2F347D}">
  <sheetPr>
    <pageSetUpPr fitToPage="1"/>
  </sheetPr>
  <dimension ref="A1:I64"/>
  <sheetViews>
    <sheetView showGridLines="0" topLeftCell="A35" zoomScaleNormal="100" workbookViewId="0">
      <selection activeCell="E57" sqref="E57"/>
    </sheetView>
  </sheetViews>
  <sheetFormatPr baseColWidth="10" defaultColWidth="11.42578125" defaultRowHeight="15" x14ac:dyDescent="0.25"/>
  <cols>
    <col min="1" max="1" width="2.85546875" style="1" customWidth="1"/>
    <col min="2" max="2" width="80.85546875" style="1" bestFit="1" customWidth="1"/>
    <col min="3" max="3" width="10.42578125" style="1" customWidth="1"/>
    <col min="4" max="5" width="22.140625" style="1" bestFit="1" customWidth="1"/>
    <col min="6" max="6" width="5" style="1" customWidth="1"/>
    <col min="7" max="7" width="2.85546875" style="1" customWidth="1"/>
    <col min="8" max="8" width="17" style="1" bestFit="1" customWidth="1"/>
    <col min="9" max="9" width="20.7109375" style="1" bestFit="1" customWidth="1"/>
    <col min="10" max="16384" width="11.42578125" style="1"/>
  </cols>
  <sheetData>
    <row r="1" spans="1:9" x14ac:dyDescent="0.25">
      <c r="A1" s="2"/>
    </row>
    <row r="2" spans="1:9" x14ac:dyDescent="0.25">
      <c r="B2" s="413" t="s">
        <v>94</v>
      </c>
      <c r="C2" s="413"/>
      <c r="D2" s="413"/>
      <c r="E2" s="413"/>
    </row>
    <row r="3" spans="1:9" x14ac:dyDescent="0.25">
      <c r="B3" s="414" t="s">
        <v>2</v>
      </c>
      <c r="C3" s="414"/>
      <c r="D3" s="414"/>
      <c r="E3" s="414"/>
    </row>
    <row r="4" spans="1:9" x14ac:dyDescent="0.25">
      <c r="B4" s="415" t="s">
        <v>643</v>
      </c>
      <c r="C4" s="415"/>
      <c r="D4" s="415"/>
      <c r="E4" s="415"/>
    </row>
    <row r="5" spans="1:9" x14ac:dyDescent="0.25">
      <c r="B5" s="415" t="s">
        <v>95</v>
      </c>
      <c r="C5" s="415"/>
      <c r="D5" s="415"/>
      <c r="E5" s="415"/>
    </row>
    <row r="6" spans="1:9" x14ac:dyDescent="0.25">
      <c r="B6" s="183"/>
      <c r="C6" s="183"/>
      <c r="D6" s="183"/>
      <c r="E6" s="184"/>
    </row>
    <row r="7" spans="1:9" x14ac:dyDescent="0.25">
      <c r="B7" s="185" t="s">
        <v>175</v>
      </c>
      <c r="C7" s="186" t="s">
        <v>97</v>
      </c>
      <c r="D7" s="187">
        <v>46112</v>
      </c>
      <c r="E7" s="188">
        <v>45747</v>
      </c>
    </row>
    <row r="8" spans="1:9" ht="5.0999999999999996" customHeight="1" x14ac:dyDescent="0.25">
      <c r="B8" s="285"/>
      <c r="C8" s="286"/>
      <c r="D8" s="287"/>
      <c r="E8" s="288"/>
    </row>
    <row r="9" spans="1:9" ht="18.600000000000001" customHeight="1" x14ac:dyDescent="0.25">
      <c r="B9" s="289" t="s">
        <v>176</v>
      </c>
      <c r="C9" s="189"/>
      <c r="D9" s="359"/>
      <c r="E9" s="360"/>
      <c r="I9" s="23"/>
    </row>
    <row r="10" spans="1:9" s="24" customFormat="1" x14ac:dyDescent="0.25">
      <c r="B10" s="290" t="s">
        <v>177</v>
      </c>
      <c r="C10" s="189"/>
      <c r="D10" s="359">
        <f>SUM(D11:D12)</f>
        <v>2197458602</v>
      </c>
      <c r="E10" s="359">
        <f>SUM(E11:E12)</f>
        <v>1685395164</v>
      </c>
    </row>
    <row r="11" spans="1:9" x14ac:dyDescent="0.25">
      <c r="B11" s="78" t="s">
        <v>178</v>
      </c>
      <c r="C11" s="189"/>
      <c r="D11" s="361">
        <v>2566003</v>
      </c>
      <c r="E11" s="358">
        <v>23982736</v>
      </c>
    </row>
    <row r="12" spans="1:9" x14ac:dyDescent="0.25">
      <c r="B12" s="78" t="s">
        <v>179</v>
      </c>
      <c r="C12" s="189"/>
      <c r="D12" s="361">
        <v>2194892599</v>
      </c>
      <c r="E12" s="358">
        <v>1661412428</v>
      </c>
      <c r="I12" s="47"/>
    </row>
    <row r="13" spans="1:9" x14ac:dyDescent="0.25">
      <c r="B13" s="78"/>
      <c r="C13" s="189"/>
      <c r="D13" s="361"/>
      <c r="E13" s="358"/>
      <c r="I13" s="47"/>
    </row>
    <row r="14" spans="1:9" x14ac:dyDescent="0.25">
      <c r="B14" s="78" t="s">
        <v>180</v>
      </c>
      <c r="C14" s="189"/>
      <c r="D14" s="361">
        <v>456993474</v>
      </c>
      <c r="E14" s="358">
        <v>621337405</v>
      </c>
      <c r="I14" s="47"/>
    </row>
    <row r="15" spans="1:9" x14ac:dyDescent="0.25">
      <c r="B15" s="78" t="s">
        <v>181</v>
      </c>
      <c r="C15" s="189"/>
      <c r="D15" s="361">
        <v>5692389241</v>
      </c>
      <c r="E15" s="358">
        <v>2638620671</v>
      </c>
    </row>
    <row r="16" spans="1:9" x14ac:dyDescent="0.25">
      <c r="B16" s="78" t="s">
        <v>644</v>
      </c>
      <c r="C16" s="189"/>
      <c r="D16" s="361">
        <v>4179080427</v>
      </c>
      <c r="E16" s="361">
        <v>1455274236</v>
      </c>
      <c r="I16" s="48"/>
    </row>
    <row r="17" spans="2:9" x14ac:dyDescent="0.25">
      <c r="B17" s="292" t="s">
        <v>549</v>
      </c>
      <c r="C17" s="291" t="s">
        <v>111</v>
      </c>
      <c r="D17" s="361">
        <v>5113404795</v>
      </c>
      <c r="E17" s="358">
        <v>7156866231</v>
      </c>
      <c r="G17" s="23"/>
    </row>
    <row r="18" spans="2:9" x14ac:dyDescent="0.25">
      <c r="B18" s="78" t="s">
        <v>550</v>
      </c>
      <c r="C18" s="189" t="s">
        <v>186</v>
      </c>
      <c r="D18" s="361">
        <v>1069798116</v>
      </c>
      <c r="E18" s="358">
        <v>316966746</v>
      </c>
    </row>
    <row r="19" spans="2:9" x14ac:dyDescent="0.25">
      <c r="B19" s="78"/>
      <c r="C19" s="189"/>
      <c r="D19" s="359"/>
      <c r="E19" s="362"/>
    </row>
    <row r="20" spans="2:9" x14ac:dyDescent="0.25">
      <c r="B20" s="293" t="s">
        <v>182</v>
      </c>
      <c r="C20" s="189"/>
      <c r="D20" s="359">
        <f>SUM(D21:D23)</f>
        <v>1530357880</v>
      </c>
      <c r="E20" s="360">
        <f>SUM(E21:E23)</f>
        <v>1328608368</v>
      </c>
      <c r="I20" s="23"/>
    </row>
    <row r="21" spans="2:9" x14ac:dyDescent="0.25">
      <c r="B21" s="78" t="s">
        <v>183</v>
      </c>
      <c r="C21" s="189"/>
      <c r="D21" s="361">
        <v>1275121637</v>
      </c>
      <c r="E21" s="358">
        <v>712983996</v>
      </c>
    </row>
    <row r="22" spans="2:9" x14ac:dyDescent="0.25">
      <c r="B22" s="78" t="s">
        <v>184</v>
      </c>
      <c r="C22" s="189"/>
      <c r="D22" s="361">
        <v>119655637</v>
      </c>
      <c r="E22" s="358">
        <v>443464054</v>
      </c>
    </row>
    <row r="23" spans="2:9" x14ac:dyDescent="0.25">
      <c r="B23" s="78" t="s">
        <v>185</v>
      </c>
      <c r="C23" s="189" t="s">
        <v>203</v>
      </c>
      <c r="D23" s="361">
        <v>135580606</v>
      </c>
      <c r="E23" s="358">
        <v>172160318</v>
      </c>
    </row>
    <row r="24" spans="2:9" x14ac:dyDescent="0.25">
      <c r="B24" s="78"/>
      <c r="C24" s="189"/>
      <c r="D24" s="363"/>
      <c r="E24" s="358"/>
    </row>
    <row r="25" spans="2:9" x14ac:dyDescent="0.25">
      <c r="B25" s="293" t="s">
        <v>187</v>
      </c>
      <c r="C25" s="189"/>
      <c r="D25" s="359">
        <f>+D10+SUM(D13:D18)-D20</f>
        <v>17178766775</v>
      </c>
      <c r="E25" s="359">
        <f>+E10+SUM(E13:E18)-E20</f>
        <v>12545852085</v>
      </c>
    </row>
    <row r="26" spans="2:9" x14ac:dyDescent="0.25">
      <c r="B26" s="293"/>
      <c r="C26" s="189"/>
      <c r="D26" s="359"/>
      <c r="E26" s="362"/>
    </row>
    <row r="27" spans="2:9" x14ac:dyDescent="0.25">
      <c r="B27" s="293" t="s">
        <v>188</v>
      </c>
      <c r="C27" s="189"/>
      <c r="D27" s="359">
        <f>SUM(D28:D30)</f>
        <v>549405010</v>
      </c>
      <c r="E27" s="360">
        <f>SUM(E28:E30)</f>
        <v>940435728</v>
      </c>
    </row>
    <row r="28" spans="2:9" x14ac:dyDescent="0.25">
      <c r="B28" s="78" t="s">
        <v>189</v>
      </c>
      <c r="C28" s="189"/>
      <c r="D28" s="361">
        <v>304661689</v>
      </c>
      <c r="E28" s="358">
        <v>405650724</v>
      </c>
    </row>
    <row r="29" spans="2:9" x14ac:dyDescent="0.25">
      <c r="B29" s="78" t="s">
        <v>190</v>
      </c>
      <c r="C29" s="189"/>
      <c r="D29" s="361">
        <v>37634640</v>
      </c>
      <c r="E29" s="358">
        <v>56958140</v>
      </c>
    </row>
    <row r="30" spans="2:9" x14ac:dyDescent="0.25">
      <c r="B30" s="78" t="s">
        <v>191</v>
      </c>
      <c r="C30" s="189" t="s">
        <v>203</v>
      </c>
      <c r="D30" s="361">
        <v>207108681</v>
      </c>
      <c r="E30" s="358">
        <v>477826864</v>
      </c>
    </row>
    <row r="31" spans="2:9" x14ac:dyDescent="0.25">
      <c r="B31" s="293" t="s">
        <v>192</v>
      </c>
      <c r="C31" s="189"/>
      <c r="D31" s="359">
        <f>SUM(D32:D39)</f>
        <v>7204247497</v>
      </c>
      <c r="E31" s="360">
        <f>SUM(E32:E39)</f>
        <v>4736514509</v>
      </c>
    </row>
    <row r="32" spans="2:9" x14ac:dyDescent="0.25">
      <c r="B32" s="78" t="s">
        <v>193</v>
      </c>
      <c r="C32" s="189"/>
      <c r="D32" s="361">
        <v>5390492906</v>
      </c>
      <c r="E32" s="358">
        <v>3091548205</v>
      </c>
    </row>
    <row r="33" spans="2:9" x14ac:dyDescent="0.25">
      <c r="B33" s="78" t="s">
        <v>194</v>
      </c>
      <c r="C33" s="189"/>
      <c r="D33" s="361">
        <v>122952771</v>
      </c>
      <c r="E33" s="358">
        <v>105038562</v>
      </c>
    </row>
    <row r="34" spans="2:9" x14ac:dyDescent="0.25">
      <c r="B34" s="78" t="s">
        <v>195</v>
      </c>
      <c r="C34" s="189"/>
      <c r="D34" s="361">
        <v>9136365</v>
      </c>
      <c r="E34" s="358">
        <v>6370510</v>
      </c>
    </row>
    <row r="35" spans="2:9" x14ac:dyDescent="0.25">
      <c r="B35" s="78" t="s">
        <v>196</v>
      </c>
      <c r="C35" s="189"/>
      <c r="D35" s="361">
        <v>294835727</v>
      </c>
      <c r="E35" s="358">
        <v>334472229</v>
      </c>
    </row>
    <row r="36" spans="2:9" x14ac:dyDescent="0.25">
      <c r="B36" s="78" t="s">
        <v>197</v>
      </c>
      <c r="C36" s="189"/>
      <c r="D36" s="361">
        <v>70609260</v>
      </c>
      <c r="E36" s="358">
        <v>71798030</v>
      </c>
    </row>
    <row r="37" spans="2:9" x14ac:dyDescent="0.25">
      <c r="B37" s="78" t="s">
        <v>198</v>
      </c>
      <c r="C37" s="189"/>
      <c r="D37" s="361">
        <v>1886363</v>
      </c>
      <c r="E37" s="358">
        <v>1886363</v>
      </c>
    </row>
    <row r="38" spans="2:9" x14ac:dyDescent="0.25">
      <c r="B38" s="78" t="s">
        <v>199</v>
      </c>
      <c r="C38" s="189"/>
      <c r="D38" s="361">
        <v>154469944</v>
      </c>
      <c r="E38" s="358">
        <v>35136966</v>
      </c>
    </row>
    <row r="39" spans="2:9" x14ac:dyDescent="0.25">
      <c r="B39" s="78" t="s">
        <v>200</v>
      </c>
      <c r="C39" s="189" t="s">
        <v>203</v>
      </c>
      <c r="D39" s="361">
        <v>1159864161</v>
      </c>
      <c r="E39" s="358">
        <v>1090263644</v>
      </c>
    </row>
    <row r="40" spans="2:9" x14ac:dyDescent="0.25">
      <c r="B40" s="78"/>
      <c r="C40" s="189"/>
      <c r="D40" s="363"/>
      <c r="E40" s="358"/>
    </row>
    <row r="41" spans="2:9" x14ac:dyDescent="0.25">
      <c r="B41" s="293" t="s">
        <v>201</v>
      </c>
      <c r="C41" s="189"/>
      <c r="D41" s="360">
        <f>+D25-D27-D31</f>
        <v>9425114268</v>
      </c>
      <c r="E41" s="360">
        <f>+E25-E27-E31</f>
        <v>6868901848</v>
      </c>
    </row>
    <row r="42" spans="2:9" x14ac:dyDescent="0.25">
      <c r="B42" s="293"/>
      <c r="C42" s="189"/>
      <c r="D42" s="359"/>
      <c r="E42" s="362"/>
    </row>
    <row r="43" spans="2:9" x14ac:dyDescent="0.25">
      <c r="B43" s="293" t="s">
        <v>202</v>
      </c>
      <c r="C43" s="189" t="s">
        <v>620</v>
      </c>
      <c r="D43" s="359">
        <f>+D44-D45</f>
        <v>6364210</v>
      </c>
      <c r="E43" s="359">
        <f>+E44-E45</f>
        <v>476594</v>
      </c>
    </row>
    <row r="44" spans="2:9" x14ac:dyDescent="0.25">
      <c r="B44" s="78" t="s">
        <v>204</v>
      </c>
      <c r="C44" s="189"/>
      <c r="D44" s="361">
        <v>6364210</v>
      </c>
      <c r="E44" s="358">
        <v>476594</v>
      </c>
    </row>
    <row r="45" spans="2:9" x14ac:dyDescent="0.25">
      <c r="B45" s="78" t="s">
        <v>622</v>
      </c>
      <c r="C45" s="189"/>
      <c r="D45" s="361">
        <v>0</v>
      </c>
      <c r="E45" s="358">
        <v>0</v>
      </c>
    </row>
    <row r="46" spans="2:9" x14ac:dyDescent="0.25">
      <c r="B46" s="78"/>
      <c r="C46" s="189"/>
      <c r="D46" s="359"/>
      <c r="E46" s="362"/>
    </row>
    <row r="47" spans="2:9" x14ac:dyDescent="0.25">
      <c r="B47" s="293" t="s">
        <v>205</v>
      </c>
      <c r="C47" s="189"/>
      <c r="D47" s="359">
        <f>+D48-D51</f>
        <v>-5788135399</v>
      </c>
      <c r="E47" s="360">
        <f>+E48-E51</f>
        <v>-1928178707</v>
      </c>
      <c r="H47" s="37"/>
      <c r="I47" s="23"/>
    </row>
    <row r="48" spans="2:9" x14ac:dyDescent="0.25">
      <c r="B48" s="293" t="s">
        <v>206</v>
      </c>
      <c r="C48" s="189"/>
      <c r="D48" s="359">
        <f>SUM(D49:D50)</f>
        <v>15551230932</v>
      </c>
      <c r="E48" s="359">
        <f>SUM(E49:E50)</f>
        <v>2197060838</v>
      </c>
    </row>
    <row r="49" spans="2:9" x14ac:dyDescent="0.25">
      <c r="B49" s="78" t="s">
        <v>207</v>
      </c>
      <c r="C49" s="386"/>
      <c r="D49" s="363">
        <v>68644842</v>
      </c>
      <c r="E49" s="358">
        <v>0</v>
      </c>
    </row>
    <row r="50" spans="2:9" x14ac:dyDescent="0.25">
      <c r="B50" s="78" t="s">
        <v>208</v>
      </c>
      <c r="C50" s="189"/>
      <c r="D50" s="361">
        <v>15482586090</v>
      </c>
      <c r="E50" s="358">
        <v>2197060838</v>
      </c>
    </row>
    <row r="51" spans="2:9" x14ac:dyDescent="0.25">
      <c r="B51" s="293" t="s">
        <v>209</v>
      </c>
      <c r="C51" s="189"/>
      <c r="D51" s="359">
        <f>SUM(D52:D53)</f>
        <v>21339366331</v>
      </c>
      <c r="E51" s="360">
        <f>SUM(E52:E53)</f>
        <v>4125239545</v>
      </c>
      <c r="H51" s="23"/>
    </row>
    <row r="52" spans="2:9" x14ac:dyDescent="0.25">
      <c r="B52" s="78" t="s">
        <v>210</v>
      </c>
      <c r="C52" s="189"/>
      <c r="D52" s="361">
        <v>5893812863</v>
      </c>
      <c r="E52" s="358">
        <v>2220615895</v>
      </c>
    </row>
    <row r="53" spans="2:9" x14ac:dyDescent="0.25">
      <c r="B53" s="78" t="s">
        <v>208</v>
      </c>
      <c r="C53" s="189"/>
      <c r="D53" s="361">
        <v>15445553468</v>
      </c>
      <c r="E53" s="358">
        <v>1904623650</v>
      </c>
    </row>
    <row r="54" spans="2:9" x14ac:dyDescent="0.25">
      <c r="B54" s="78"/>
      <c r="C54" s="189"/>
      <c r="D54" s="360"/>
      <c r="E54" s="362"/>
    </row>
    <row r="55" spans="2:9" x14ac:dyDescent="0.25">
      <c r="B55" s="79" t="s">
        <v>211</v>
      </c>
      <c r="C55" s="190"/>
      <c r="D55" s="364">
        <f>+D41+D43+D47</f>
        <v>3643343079</v>
      </c>
      <c r="E55" s="364">
        <f>+E41+E43+E47</f>
        <v>4941199735</v>
      </c>
      <c r="H55" s="37"/>
      <c r="I55" s="23"/>
    </row>
    <row r="56" spans="2:9" x14ac:dyDescent="0.25">
      <c r="B56" s="79" t="s">
        <v>212</v>
      </c>
      <c r="C56" s="190"/>
      <c r="D56" s="361">
        <v>0</v>
      </c>
      <c r="E56" s="365">
        <v>0</v>
      </c>
      <c r="I56" s="23"/>
    </row>
    <row r="57" spans="2:9" ht="15.75" thickBot="1" x14ac:dyDescent="0.3">
      <c r="B57" s="191" t="s">
        <v>213</v>
      </c>
      <c r="C57" s="190"/>
      <c r="D57" s="366">
        <f>+D55-D56</f>
        <v>3643343079</v>
      </c>
      <c r="E57" s="366">
        <f>+E55-E56</f>
        <v>4941199735</v>
      </c>
      <c r="I57" s="23"/>
    </row>
    <row r="58" spans="2:9" ht="15.75" thickTop="1" x14ac:dyDescent="0.25">
      <c r="B58" s="175"/>
      <c r="C58" s="175"/>
      <c r="D58" s="175"/>
      <c r="E58" s="175"/>
      <c r="F58" s="175"/>
      <c r="G58" s="175"/>
    </row>
    <row r="59" spans="2:9" x14ac:dyDescent="0.25">
      <c r="B59" s="175" t="s">
        <v>174</v>
      </c>
      <c r="D59" s="23"/>
      <c r="E59" s="37"/>
    </row>
    <row r="60" spans="2:9" x14ac:dyDescent="0.25">
      <c r="D60" s="23"/>
      <c r="E60" s="23"/>
    </row>
    <row r="64" spans="2:9" x14ac:dyDescent="0.25">
      <c r="E64" s="48"/>
    </row>
  </sheetData>
  <mergeCells count="4">
    <mergeCell ref="B2:E2"/>
    <mergeCell ref="B3:E3"/>
    <mergeCell ref="B4:E4"/>
    <mergeCell ref="B5:E5"/>
  </mergeCells>
  <pageMargins left="0.7" right="0.7" top="0.75" bottom="0.75" header="0.3" footer="0.3"/>
  <pageSetup scale="57" fitToWidth="0" orientation="portrait" r:id="rId1"/>
  <ignoredErrors>
    <ignoredError sqref="E31 D25:E2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CBB84-B9CD-4D5D-9AE2-72957592747A}">
  <sheetPr>
    <pageSetUpPr fitToPage="1"/>
  </sheetPr>
  <dimension ref="A1:I39"/>
  <sheetViews>
    <sheetView showGridLines="0" topLeftCell="A7" zoomScale="90" zoomScaleNormal="100" workbookViewId="0">
      <selection activeCell="F35" sqref="F35"/>
    </sheetView>
  </sheetViews>
  <sheetFormatPr baseColWidth="10" defaultColWidth="11.42578125" defaultRowHeight="15" x14ac:dyDescent="0.25"/>
  <cols>
    <col min="1" max="1" width="2.85546875" style="1" customWidth="1"/>
    <col min="2" max="2" width="2.7109375" style="1" customWidth="1"/>
    <col min="3" max="3" width="101.140625" style="1" bestFit="1" customWidth="1"/>
    <col min="4" max="4" width="4.28515625" style="1" customWidth="1"/>
    <col min="5" max="5" width="24.7109375" style="1" bestFit="1" customWidth="1"/>
    <col min="6" max="6" width="23.42578125" style="1" bestFit="1" customWidth="1"/>
    <col min="7" max="7" width="2.85546875" style="1" customWidth="1"/>
    <col min="8" max="8" width="14.28515625" style="1" bestFit="1" customWidth="1"/>
    <col min="9" max="9" width="12.28515625" style="1" bestFit="1" customWidth="1"/>
    <col min="10" max="16384" width="11.42578125" style="1"/>
  </cols>
  <sheetData>
    <row r="1" spans="1:9" x14ac:dyDescent="0.25">
      <c r="A1" s="2"/>
    </row>
    <row r="2" spans="1:9" x14ac:dyDescent="0.25">
      <c r="B2" s="413" t="s">
        <v>94</v>
      </c>
      <c r="C2" s="413"/>
      <c r="D2" s="413"/>
      <c r="E2" s="413"/>
      <c r="F2" s="413"/>
      <c r="G2" s="413"/>
    </row>
    <row r="3" spans="1:9" x14ac:dyDescent="0.25">
      <c r="B3" s="414" t="s">
        <v>214</v>
      </c>
      <c r="C3" s="414"/>
      <c r="D3" s="414"/>
      <c r="E3" s="414"/>
      <c r="F3" s="414"/>
      <c r="G3" s="414"/>
    </row>
    <row r="4" spans="1:9" x14ac:dyDescent="0.25">
      <c r="B4" s="412" t="str">
        <f>+EERR!B4</f>
        <v>Correspondiente al 31/03/2026, presentado en forma comparativa con el ejercicio cerrado al 31/03/2025</v>
      </c>
      <c r="C4" s="412"/>
      <c r="D4" s="412"/>
      <c r="E4" s="412"/>
      <c r="F4" s="412"/>
      <c r="G4" s="412"/>
    </row>
    <row r="5" spans="1:9" x14ac:dyDescent="0.25">
      <c r="B5" s="261"/>
      <c r="C5" s="261"/>
      <c r="D5" s="261"/>
      <c r="E5" s="261"/>
      <c r="F5" s="261"/>
      <c r="G5" s="261"/>
    </row>
    <row r="6" spans="1:9" x14ac:dyDescent="0.25">
      <c r="E6" s="176">
        <f>+EERR!D7</f>
        <v>46112</v>
      </c>
      <c r="F6" s="176">
        <f>+EERR!E7</f>
        <v>45747</v>
      </c>
      <c r="G6" s="177"/>
    </row>
    <row r="7" spans="1:9" x14ac:dyDescent="0.25">
      <c r="B7" s="24" t="s">
        <v>215</v>
      </c>
      <c r="C7" s="3" t="s">
        <v>216</v>
      </c>
      <c r="D7" s="24"/>
      <c r="E7" s="24"/>
      <c r="F7" s="91"/>
      <c r="G7" s="91"/>
    </row>
    <row r="8" spans="1:9" x14ac:dyDescent="0.25">
      <c r="B8" s="178"/>
      <c r="C8" s="1" t="s">
        <v>217</v>
      </c>
      <c r="E8" s="367">
        <v>10702374097</v>
      </c>
      <c r="F8" s="367">
        <v>10854967420</v>
      </c>
      <c r="G8" s="179"/>
    </row>
    <row r="9" spans="1:9" x14ac:dyDescent="0.25">
      <c r="C9" s="1" t="s">
        <v>218</v>
      </c>
      <c r="E9" s="367">
        <v>-4864719930</v>
      </c>
      <c r="F9" s="367">
        <v>-3532378301</v>
      </c>
      <c r="G9" s="179"/>
    </row>
    <row r="10" spans="1:9" x14ac:dyDescent="0.25">
      <c r="B10" s="96"/>
      <c r="C10" s="52" t="s">
        <v>219</v>
      </c>
      <c r="D10" s="96"/>
      <c r="E10" s="368">
        <f>SUM(E8:E9)</f>
        <v>5837654167</v>
      </c>
      <c r="F10" s="368">
        <f>SUM(F8:F9)</f>
        <v>7322589119</v>
      </c>
      <c r="G10" s="180"/>
    </row>
    <row r="11" spans="1:9" x14ac:dyDescent="0.25">
      <c r="B11" s="178"/>
      <c r="C11" s="24" t="s">
        <v>220</v>
      </c>
      <c r="D11" s="24"/>
      <c r="E11" s="368">
        <f>SUM(E12)</f>
        <v>-5857828468</v>
      </c>
      <c r="F11" s="369">
        <f>SUM(F12)</f>
        <v>-7177833785</v>
      </c>
      <c r="G11" s="181"/>
    </row>
    <row r="12" spans="1:9" x14ac:dyDescent="0.25">
      <c r="C12" s="1" t="s">
        <v>221</v>
      </c>
      <c r="E12" s="367">
        <v>-5857828468</v>
      </c>
      <c r="F12" s="367">
        <v>-7177833785</v>
      </c>
      <c r="G12" s="179"/>
    </row>
    <row r="13" spans="1:9" x14ac:dyDescent="0.25">
      <c r="B13" s="24"/>
      <c r="C13" s="24" t="s">
        <v>222</v>
      </c>
      <c r="D13" s="24"/>
      <c r="E13" s="369">
        <f>+E10+E11</f>
        <v>-20174301</v>
      </c>
      <c r="F13" s="369">
        <f>+F10+F11</f>
        <v>144755334</v>
      </c>
      <c r="G13" s="181"/>
    </row>
    <row r="14" spans="1:9" x14ac:dyDescent="0.25">
      <c r="C14" s="1" t="s">
        <v>223</v>
      </c>
      <c r="E14" s="367">
        <v>-400000</v>
      </c>
      <c r="F14" s="367"/>
      <c r="G14" s="179"/>
    </row>
    <row r="15" spans="1:9" x14ac:dyDescent="0.25">
      <c r="C15" s="24" t="s">
        <v>224</v>
      </c>
      <c r="E15" s="369">
        <f>+E13+E14</f>
        <v>-20574301</v>
      </c>
      <c r="F15" s="369">
        <f>+F13+F14</f>
        <v>144755334</v>
      </c>
      <c r="G15" s="181"/>
      <c r="I15" s="23"/>
    </row>
    <row r="16" spans="1:9" x14ac:dyDescent="0.25">
      <c r="C16" s="24"/>
      <c r="E16" s="367"/>
      <c r="F16" s="367"/>
      <c r="G16" s="181"/>
    </row>
    <row r="17" spans="2:7" x14ac:dyDescent="0.25">
      <c r="B17" s="24" t="s">
        <v>225</v>
      </c>
      <c r="C17" s="3" t="s">
        <v>226</v>
      </c>
      <c r="D17" s="24"/>
      <c r="E17" s="369"/>
      <c r="F17" s="369"/>
      <c r="G17" s="181"/>
    </row>
    <row r="18" spans="2:7" x14ac:dyDescent="0.25">
      <c r="C18" s="1" t="s">
        <v>227</v>
      </c>
      <c r="E18" s="367">
        <v>0</v>
      </c>
      <c r="F18" s="367">
        <v>9416541</v>
      </c>
      <c r="G18" s="179"/>
    </row>
    <row r="19" spans="2:7" x14ac:dyDescent="0.25">
      <c r="C19" s="1" t="s">
        <v>112</v>
      </c>
      <c r="E19" s="367">
        <v>52708958938</v>
      </c>
      <c r="F19" s="367">
        <v>39475052436</v>
      </c>
      <c r="G19" s="179"/>
    </row>
    <row r="20" spans="2:7" x14ac:dyDescent="0.25">
      <c r="C20" s="1" t="s">
        <v>228</v>
      </c>
      <c r="E20" s="367">
        <v>7222000</v>
      </c>
      <c r="F20" s="367">
        <v>-16132000</v>
      </c>
      <c r="G20" s="179"/>
    </row>
    <row r="21" spans="2:7" x14ac:dyDescent="0.25">
      <c r="C21" s="1" t="s">
        <v>229</v>
      </c>
      <c r="E21" s="367">
        <v>-146634176</v>
      </c>
      <c r="F21" s="367">
        <v>-186931869</v>
      </c>
      <c r="G21" s="179"/>
    </row>
    <row r="22" spans="2:7" x14ac:dyDescent="0.25">
      <c r="C22" s="1" t="s">
        <v>653</v>
      </c>
      <c r="E22" s="367">
        <v>2954375405</v>
      </c>
      <c r="F22" s="367">
        <v>1102629580</v>
      </c>
      <c r="G22" s="179"/>
    </row>
    <row r="23" spans="2:7" x14ac:dyDescent="0.25">
      <c r="C23" s="24" t="s">
        <v>230</v>
      </c>
      <c r="D23" s="182"/>
      <c r="E23" s="369">
        <f>SUM(E18:E22)</f>
        <v>55523922167</v>
      </c>
      <c r="F23" s="369">
        <f>SUM(F18:F22)</f>
        <v>40384034688</v>
      </c>
      <c r="G23" s="181"/>
    </row>
    <row r="24" spans="2:7" x14ac:dyDescent="0.25">
      <c r="B24" s="178"/>
      <c r="E24" s="367"/>
      <c r="F24" s="367"/>
      <c r="G24" s="179"/>
    </row>
    <row r="25" spans="2:7" x14ac:dyDescent="0.25">
      <c r="B25" s="24" t="s">
        <v>231</v>
      </c>
      <c r="C25" s="3" t="s">
        <v>232</v>
      </c>
      <c r="D25" s="24"/>
      <c r="E25" s="369"/>
      <c r="F25" s="369"/>
      <c r="G25" s="181"/>
    </row>
    <row r="26" spans="2:7" x14ac:dyDescent="0.25">
      <c r="B26" s="178"/>
      <c r="C26" s="1" t="s">
        <v>233</v>
      </c>
      <c r="E26" s="367"/>
      <c r="F26" s="367"/>
      <c r="G26" s="179"/>
    </row>
    <row r="27" spans="2:7" x14ac:dyDescent="0.25">
      <c r="C27" s="1" t="s">
        <v>234</v>
      </c>
      <c r="E27" s="367">
        <v>-54163686318</v>
      </c>
      <c r="F27" s="367">
        <v>-38629430402</v>
      </c>
      <c r="G27" s="179"/>
    </row>
    <row r="28" spans="2:7" x14ac:dyDescent="0.25">
      <c r="B28" s="178"/>
      <c r="C28" s="1" t="s">
        <v>235</v>
      </c>
      <c r="E28" s="367">
        <v>0</v>
      </c>
      <c r="F28" s="367">
        <v>0</v>
      </c>
      <c r="G28" s="179"/>
    </row>
    <row r="29" spans="2:7" x14ac:dyDescent="0.25">
      <c r="C29" s="1" t="s">
        <v>210</v>
      </c>
      <c r="E29" s="367">
        <v>-5874577252</v>
      </c>
      <c r="F29" s="367">
        <v>-2207516581</v>
      </c>
      <c r="G29" s="179"/>
    </row>
    <row r="30" spans="2:7" x14ac:dyDescent="0.25">
      <c r="C30" s="1" t="s">
        <v>236</v>
      </c>
      <c r="E30" s="367">
        <v>37032622</v>
      </c>
      <c r="F30" s="367">
        <v>292437188</v>
      </c>
      <c r="G30" s="179"/>
    </row>
    <row r="31" spans="2:7" x14ac:dyDescent="0.25">
      <c r="C31" s="24" t="s">
        <v>237</v>
      </c>
      <c r="E31" s="369">
        <f>SUM(E26:E30)</f>
        <v>-60001230948</v>
      </c>
      <c r="F31" s="369">
        <f>SUM(F26:F30)</f>
        <v>-40544509795</v>
      </c>
      <c r="G31" s="181"/>
    </row>
    <row r="32" spans="2:7" x14ac:dyDescent="0.25">
      <c r="C32" s="24"/>
      <c r="E32" s="367"/>
      <c r="F32" s="367"/>
      <c r="G32" s="181"/>
    </row>
    <row r="33" spans="2:7" x14ac:dyDescent="0.25">
      <c r="B33" s="24"/>
      <c r="C33" s="28" t="s">
        <v>238</v>
      </c>
      <c r="D33" s="74"/>
      <c r="E33" s="370">
        <f>+E23+E31+E15</f>
        <v>-4497883082</v>
      </c>
      <c r="F33" s="371">
        <f>+F23+F31+F15</f>
        <v>-15719773</v>
      </c>
      <c r="G33" s="181"/>
    </row>
    <row r="34" spans="2:7" x14ac:dyDescent="0.25">
      <c r="C34" s="28" t="s">
        <v>239</v>
      </c>
      <c r="D34" s="7"/>
      <c r="E34" s="372">
        <v>32649539866</v>
      </c>
      <c r="F34" s="372">
        <v>9739157830</v>
      </c>
      <c r="G34" s="181"/>
    </row>
    <row r="35" spans="2:7" ht="15.75" thickBot="1" x14ac:dyDescent="0.3">
      <c r="C35" s="28" t="s">
        <v>240</v>
      </c>
      <c r="D35" s="7"/>
      <c r="E35" s="373">
        <f>+E33+E34</f>
        <v>28151656784</v>
      </c>
      <c r="F35" s="373">
        <f>+F33+F34</f>
        <v>9723438057</v>
      </c>
      <c r="G35" s="181"/>
    </row>
    <row r="36" spans="2:7" ht="15.75" thickTop="1" x14ac:dyDescent="0.25"/>
    <row r="37" spans="2:7" x14ac:dyDescent="0.25">
      <c r="C37" s="416" t="s">
        <v>241</v>
      </c>
      <c r="D37" s="416"/>
      <c r="E37" s="416"/>
      <c r="F37" s="416"/>
      <c r="G37" s="416"/>
    </row>
    <row r="39" spans="2:7" x14ac:dyDescent="0.25">
      <c r="E39" s="23"/>
      <c r="F39" s="23"/>
    </row>
  </sheetData>
  <mergeCells count="4">
    <mergeCell ref="C37:G37"/>
    <mergeCell ref="B2:G2"/>
    <mergeCell ref="B3:G3"/>
    <mergeCell ref="B4:G4"/>
  </mergeCells>
  <pageMargins left="0.7" right="0.7" top="0.75" bottom="0.75" header="0.3" footer="0.3"/>
  <pageSetup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E0F0-6BA6-4A38-B1EB-457DF84AC825}">
  <sheetPr>
    <pageSetUpPr fitToPage="1"/>
  </sheetPr>
  <dimension ref="A1:N20"/>
  <sheetViews>
    <sheetView showGridLines="0" zoomScale="85" zoomScaleNormal="85" workbookViewId="0">
      <selection activeCell="K16" sqref="K16"/>
    </sheetView>
  </sheetViews>
  <sheetFormatPr baseColWidth="10" defaultColWidth="11.42578125" defaultRowHeight="15" x14ac:dyDescent="0.25"/>
  <cols>
    <col min="1" max="1" width="9" style="1" bestFit="1" customWidth="1"/>
    <col min="2" max="2" width="38" style="1" bestFit="1" customWidth="1"/>
    <col min="3" max="3" width="22.140625" style="1" bestFit="1" customWidth="1"/>
    <col min="4" max="4" width="14.140625" style="1" bestFit="1" customWidth="1"/>
    <col min="5" max="5" width="22.140625" style="1" bestFit="1" customWidth="1"/>
    <col min="6" max="6" width="18.140625" style="1" bestFit="1" customWidth="1"/>
    <col min="7" max="7" width="20.7109375" style="1" bestFit="1" customWidth="1"/>
    <col min="8" max="8" width="15.42578125" style="1" bestFit="1" customWidth="1"/>
    <col min="9" max="9" width="18.140625" style="1" bestFit="1" customWidth="1"/>
    <col min="10" max="11" width="23.42578125" style="1" bestFit="1" customWidth="1"/>
    <col min="12" max="13" width="22.140625" style="1" bestFit="1" customWidth="1"/>
    <col min="14" max="14" width="2.85546875" style="1" customWidth="1"/>
    <col min="15" max="16384" width="11.42578125" style="1"/>
  </cols>
  <sheetData>
    <row r="1" spans="1:13" x14ac:dyDescent="0.25">
      <c r="A1" s="2" t="s">
        <v>3</v>
      </c>
    </row>
    <row r="2" spans="1:13" x14ac:dyDescent="0.25">
      <c r="B2" s="417" t="s">
        <v>94</v>
      </c>
      <c r="C2" s="417"/>
      <c r="D2" s="417"/>
      <c r="E2" s="417"/>
      <c r="F2" s="417"/>
      <c r="G2" s="417"/>
      <c r="H2" s="417"/>
      <c r="I2" s="417"/>
      <c r="J2" s="417"/>
      <c r="K2" s="417"/>
      <c r="L2" s="417"/>
      <c r="M2" s="417"/>
    </row>
    <row r="3" spans="1:13" x14ac:dyDescent="0.25">
      <c r="B3" s="417" t="s">
        <v>242</v>
      </c>
      <c r="C3" s="417"/>
      <c r="D3" s="417"/>
      <c r="E3" s="417"/>
      <c r="F3" s="417"/>
      <c r="G3" s="417"/>
      <c r="H3" s="417"/>
      <c r="I3" s="417"/>
      <c r="J3" s="417"/>
      <c r="K3" s="417"/>
      <c r="L3" s="417"/>
      <c r="M3" s="417"/>
    </row>
    <row r="4" spans="1:13" x14ac:dyDescent="0.25">
      <c r="B4" s="417" t="str">
        <f>+FFFF!B4</f>
        <v>Correspondiente al 31/03/2026, presentado en forma comparativa con el ejercicio cerrado al 31/03/2025</v>
      </c>
      <c r="C4" s="417"/>
      <c r="D4" s="417"/>
      <c r="E4" s="417"/>
      <c r="F4" s="417"/>
      <c r="G4" s="417"/>
      <c r="H4" s="417"/>
      <c r="I4" s="417"/>
      <c r="J4" s="417"/>
      <c r="K4" s="417"/>
      <c r="L4" s="417"/>
      <c r="M4" s="417"/>
    </row>
    <row r="5" spans="1:13" x14ac:dyDescent="0.25">
      <c r="B5" s="417" t="s">
        <v>95</v>
      </c>
      <c r="C5" s="417"/>
      <c r="D5" s="417"/>
      <c r="E5" s="417"/>
      <c r="F5" s="417"/>
      <c r="G5" s="417"/>
      <c r="H5" s="417"/>
      <c r="I5" s="417"/>
      <c r="J5" s="417"/>
      <c r="K5" s="417"/>
      <c r="L5" s="417"/>
      <c r="M5" s="417"/>
    </row>
    <row r="7" spans="1:13" x14ac:dyDescent="0.25">
      <c r="B7" s="418" t="s">
        <v>243</v>
      </c>
      <c r="C7" s="420" t="s">
        <v>244</v>
      </c>
      <c r="D7" s="421"/>
      <c r="E7" s="421"/>
      <c r="F7" s="422"/>
      <c r="G7" s="420" t="s">
        <v>245</v>
      </c>
      <c r="H7" s="421"/>
      <c r="I7" s="422"/>
      <c r="J7" s="420" t="s">
        <v>246</v>
      </c>
      <c r="K7" s="422"/>
      <c r="L7" s="420" t="s">
        <v>147</v>
      </c>
      <c r="M7" s="422"/>
    </row>
    <row r="8" spans="1:13" ht="45" x14ac:dyDescent="0.25">
      <c r="B8" s="419"/>
      <c r="C8" s="173" t="s">
        <v>247</v>
      </c>
      <c r="D8" s="173" t="s">
        <v>248</v>
      </c>
      <c r="E8" s="173" t="s">
        <v>249</v>
      </c>
      <c r="F8" s="92" t="s">
        <v>250</v>
      </c>
      <c r="G8" s="173" t="s">
        <v>251</v>
      </c>
      <c r="H8" s="173" t="s">
        <v>252</v>
      </c>
      <c r="I8" s="173" t="s">
        <v>253</v>
      </c>
      <c r="J8" s="173" t="s">
        <v>254</v>
      </c>
      <c r="K8" s="173" t="s">
        <v>255</v>
      </c>
      <c r="L8" s="143">
        <f>+FFFF!E6</f>
        <v>46112</v>
      </c>
      <c r="M8" s="143">
        <f>+FFFF!F6</f>
        <v>45747</v>
      </c>
    </row>
    <row r="9" spans="1:13" x14ac:dyDescent="0.25">
      <c r="B9" s="28" t="s">
        <v>256</v>
      </c>
      <c r="C9" s="74">
        <v>40000000000</v>
      </c>
      <c r="D9" s="74">
        <v>0</v>
      </c>
      <c r="E9" s="74">
        <v>49000000000</v>
      </c>
      <c r="F9" s="74">
        <v>1545500000</v>
      </c>
      <c r="G9" s="74">
        <v>3903448763</v>
      </c>
      <c r="H9" s="74">
        <v>0</v>
      </c>
      <c r="I9" s="74">
        <v>227468427</v>
      </c>
      <c r="J9" s="74">
        <v>0</v>
      </c>
      <c r="K9" s="74">
        <v>14736902627</v>
      </c>
      <c r="L9" s="74">
        <f>SUM(D9:K9)</f>
        <v>69413319817</v>
      </c>
      <c r="M9" s="74">
        <v>59431333204</v>
      </c>
    </row>
    <row r="10" spans="1:13" x14ac:dyDescent="0.25">
      <c r="B10" s="28" t="s">
        <v>257</v>
      </c>
      <c r="C10" s="174">
        <v>0</v>
      </c>
      <c r="D10" s="174">
        <v>0</v>
      </c>
      <c r="E10" s="174">
        <v>0</v>
      </c>
      <c r="F10" s="174">
        <v>0</v>
      </c>
      <c r="G10" s="174">
        <v>0</v>
      </c>
      <c r="H10" s="174">
        <v>0</v>
      </c>
      <c r="I10" s="174">
        <v>0</v>
      </c>
      <c r="J10" s="74">
        <f>+K9</f>
        <v>14736902627</v>
      </c>
      <c r="K10" s="74">
        <f>-K9</f>
        <v>-14736902627</v>
      </c>
      <c r="L10" s="174">
        <v>0</v>
      </c>
      <c r="M10" s="74">
        <v>0</v>
      </c>
    </row>
    <row r="11" spans="1:13" x14ac:dyDescent="0.25">
      <c r="B11" s="7" t="s">
        <v>258</v>
      </c>
      <c r="C11" s="174">
        <v>0</v>
      </c>
      <c r="D11" s="174">
        <v>0</v>
      </c>
      <c r="E11" s="174">
        <v>0</v>
      </c>
      <c r="F11" s="174">
        <v>0</v>
      </c>
      <c r="G11" s="174">
        <v>0</v>
      </c>
      <c r="H11" s="174">
        <v>0</v>
      </c>
      <c r="I11" s="174">
        <v>0</v>
      </c>
      <c r="J11" s="174">
        <v>0</v>
      </c>
      <c r="K11" s="174">
        <v>0</v>
      </c>
      <c r="L11" s="174">
        <f>SUM(C11:K11)</f>
        <v>0</v>
      </c>
      <c r="M11" s="74">
        <v>0</v>
      </c>
    </row>
    <row r="12" spans="1:13" x14ac:dyDescent="0.25">
      <c r="B12" s="7" t="s">
        <v>259</v>
      </c>
      <c r="C12" s="174">
        <v>0</v>
      </c>
      <c r="D12" s="174">
        <v>0</v>
      </c>
      <c r="E12" s="174">
        <v>0</v>
      </c>
      <c r="F12" s="174">
        <v>0</v>
      </c>
      <c r="G12" s="174">
        <v>0</v>
      </c>
      <c r="H12" s="174">
        <v>0</v>
      </c>
      <c r="I12" s="174">
        <v>0</v>
      </c>
      <c r="J12" s="174">
        <v>0</v>
      </c>
      <c r="K12" s="174">
        <v>0</v>
      </c>
      <c r="L12" s="174">
        <f t="shared" ref="L12:L15" si="0">SUM(C12:K12)</f>
        <v>0</v>
      </c>
      <c r="M12" s="174">
        <v>0</v>
      </c>
    </row>
    <row r="13" spans="1:13" x14ac:dyDescent="0.25">
      <c r="B13" s="7" t="s">
        <v>136</v>
      </c>
      <c r="C13" s="174">
        <v>0</v>
      </c>
      <c r="D13" s="174">
        <v>0</v>
      </c>
      <c r="E13" s="174">
        <v>0</v>
      </c>
      <c r="F13" s="174">
        <v>0</v>
      </c>
      <c r="G13" s="174">
        <v>0</v>
      </c>
      <c r="H13" s="174">
        <v>0</v>
      </c>
      <c r="I13" s="174">
        <v>0</v>
      </c>
      <c r="J13" s="174">
        <v>0</v>
      </c>
      <c r="K13" s="174">
        <v>0</v>
      </c>
      <c r="L13" s="174">
        <f t="shared" si="0"/>
        <v>0</v>
      </c>
      <c r="M13" s="174">
        <v>0</v>
      </c>
    </row>
    <row r="14" spans="1:13" x14ac:dyDescent="0.25">
      <c r="B14" s="7" t="s">
        <v>153</v>
      </c>
      <c r="C14" s="174">
        <v>0</v>
      </c>
      <c r="D14" s="174">
        <v>0</v>
      </c>
      <c r="E14" s="174">
        <v>0</v>
      </c>
      <c r="F14" s="174">
        <v>0</v>
      </c>
      <c r="G14" s="174">
        <v>0</v>
      </c>
      <c r="H14" s="174">
        <v>0</v>
      </c>
      <c r="I14" s="174">
        <v>0</v>
      </c>
      <c r="J14" s="174">
        <v>0</v>
      </c>
      <c r="K14" s="174">
        <v>0</v>
      </c>
      <c r="L14" s="174">
        <f t="shared" si="0"/>
        <v>0</v>
      </c>
      <c r="M14" s="174">
        <v>0</v>
      </c>
    </row>
    <row r="15" spans="1:13" x14ac:dyDescent="0.25">
      <c r="B15" s="7" t="s">
        <v>260</v>
      </c>
      <c r="C15" s="174">
        <v>0</v>
      </c>
      <c r="D15" s="174">
        <v>0</v>
      </c>
      <c r="E15" s="174">
        <v>0</v>
      </c>
      <c r="F15" s="174">
        <v>0</v>
      </c>
      <c r="G15" s="174">
        <v>0</v>
      </c>
      <c r="H15" s="174">
        <v>0</v>
      </c>
      <c r="I15" s="174">
        <v>0</v>
      </c>
      <c r="J15" s="174">
        <v>0</v>
      </c>
      <c r="K15" s="174">
        <v>0</v>
      </c>
      <c r="L15" s="174">
        <f t="shared" si="0"/>
        <v>0</v>
      </c>
      <c r="M15" s="174">
        <v>0</v>
      </c>
    </row>
    <row r="16" spans="1:13" x14ac:dyDescent="0.25">
      <c r="B16" s="7" t="s">
        <v>158</v>
      </c>
      <c r="C16" s="174">
        <v>0</v>
      </c>
      <c r="D16" s="174">
        <v>0</v>
      </c>
      <c r="E16" s="174">
        <v>0</v>
      </c>
      <c r="F16" s="174">
        <v>0</v>
      </c>
      <c r="G16" s="174">
        <v>0</v>
      </c>
      <c r="H16" s="174">
        <v>0</v>
      </c>
      <c r="I16" s="174">
        <v>0</v>
      </c>
      <c r="J16" s="174">
        <v>0</v>
      </c>
      <c r="K16" s="174">
        <f>+EERR!D57</f>
        <v>3643343079</v>
      </c>
      <c r="L16" s="174">
        <f>SUM(C16:K16)</f>
        <v>3643343079</v>
      </c>
      <c r="M16" s="174">
        <v>4941199735</v>
      </c>
    </row>
    <row r="17" spans="2:14" x14ac:dyDescent="0.25">
      <c r="B17" s="143">
        <f>+L8</f>
        <v>46112</v>
      </c>
      <c r="C17" s="74">
        <f t="shared" ref="C17:K17" si="1">SUM(C9:C16)</f>
        <v>40000000000</v>
      </c>
      <c r="D17" s="74">
        <f t="shared" si="1"/>
        <v>0</v>
      </c>
      <c r="E17" s="74">
        <f t="shared" si="1"/>
        <v>49000000000</v>
      </c>
      <c r="F17" s="74">
        <f t="shared" si="1"/>
        <v>1545500000</v>
      </c>
      <c r="G17" s="74">
        <f t="shared" si="1"/>
        <v>3903448763</v>
      </c>
      <c r="H17" s="74">
        <f t="shared" si="1"/>
        <v>0</v>
      </c>
      <c r="I17" s="74">
        <f t="shared" si="1"/>
        <v>227468427</v>
      </c>
      <c r="J17" s="74">
        <f t="shared" si="1"/>
        <v>14736902627</v>
      </c>
      <c r="K17" s="74">
        <f t="shared" si="1"/>
        <v>3643343079</v>
      </c>
      <c r="L17" s="74">
        <f>SUM(L9:L16)</f>
        <v>73056662896</v>
      </c>
      <c r="M17" s="174">
        <v>0</v>
      </c>
    </row>
    <row r="18" spans="2:14" x14ac:dyDescent="0.25">
      <c r="B18" s="143">
        <f>+M8</f>
        <v>45747</v>
      </c>
      <c r="C18" s="74">
        <v>40000000000</v>
      </c>
      <c r="D18" s="74">
        <v>0</v>
      </c>
      <c r="E18" s="74">
        <v>40000000000</v>
      </c>
      <c r="F18" s="74">
        <v>988500000</v>
      </c>
      <c r="G18" s="74">
        <v>3150190025</v>
      </c>
      <c r="H18" s="74">
        <v>0</v>
      </c>
      <c r="I18" s="74">
        <v>227468427</v>
      </c>
      <c r="J18" s="74">
        <v>15065174752</v>
      </c>
      <c r="K18" s="74">
        <v>4941199735</v>
      </c>
      <c r="L18" s="74"/>
      <c r="M18" s="74">
        <f>SUM(M9:M16)</f>
        <v>64372532939</v>
      </c>
    </row>
    <row r="19" spans="2:14" x14ac:dyDescent="0.25">
      <c r="C19" s="23"/>
      <c r="D19" s="23"/>
      <c r="E19" s="23"/>
      <c r="F19" s="23"/>
      <c r="G19" s="23"/>
      <c r="H19" s="23"/>
      <c r="I19" s="23"/>
      <c r="J19" s="23"/>
      <c r="K19" s="23"/>
      <c r="L19" s="23"/>
      <c r="M19" s="23"/>
      <c r="N19" s="23"/>
    </row>
    <row r="20" spans="2:14" x14ac:dyDescent="0.25">
      <c r="B20" s="416" t="s">
        <v>241</v>
      </c>
      <c r="C20" s="416"/>
      <c r="D20" s="416"/>
      <c r="E20" s="416"/>
      <c r="F20" s="416"/>
      <c r="G20" s="416"/>
      <c r="H20" s="416"/>
      <c r="I20" s="416"/>
      <c r="J20" s="416"/>
      <c r="K20" s="416"/>
      <c r="L20" s="416"/>
      <c r="M20" s="416"/>
    </row>
  </sheetData>
  <mergeCells count="10">
    <mergeCell ref="B20:M20"/>
    <mergeCell ref="B2:M2"/>
    <mergeCell ref="B3:M3"/>
    <mergeCell ref="B4:M4"/>
    <mergeCell ref="B5:M5"/>
    <mergeCell ref="B7:B8"/>
    <mergeCell ref="C7:F7"/>
    <mergeCell ref="G7:I7"/>
    <mergeCell ref="J7:K7"/>
    <mergeCell ref="L7:M7"/>
  </mergeCells>
  <hyperlinks>
    <hyperlink ref="A1" location="ÍNDICE!A1" display="Indice" xr:uid="{66EE9E98-529F-4337-A065-2472FB672370}"/>
  </hyperlinks>
  <pageMargins left="0.7" right="0.7" top="0.75" bottom="0.75" header="0.3" footer="0.3"/>
  <pageSetup scale="33" fitToHeight="0" orientation="portrait" r:id="rId1"/>
  <ignoredErrors>
    <ignoredError sqref="M18 L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E24E6-0C3A-4355-A4A5-355343C737DD}">
  <sheetPr>
    <pageSetUpPr fitToPage="1"/>
  </sheetPr>
  <dimension ref="A1:M836"/>
  <sheetViews>
    <sheetView showGridLines="0" topLeftCell="A779" zoomScale="85" zoomScaleNormal="85" workbookViewId="0">
      <selection activeCell="E825" sqref="E825"/>
    </sheetView>
  </sheetViews>
  <sheetFormatPr baseColWidth="10" defaultColWidth="11.42578125" defaultRowHeight="15" x14ac:dyDescent="0.25"/>
  <cols>
    <col min="1" max="1" width="7.140625" style="1" bestFit="1" customWidth="1"/>
    <col min="2" max="2" width="41.42578125" style="1" customWidth="1"/>
    <col min="3" max="3" width="22.7109375" style="1" bestFit="1" customWidth="1"/>
    <col min="4" max="4" width="26.28515625" style="1" customWidth="1"/>
    <col min="5" max="5" width="24" style="1" customWidth="1"/>
    <col min="6" max="6" width="19.7109375" style="1" customWidth="1"/>
    <col min="7" max="9" width="27.28515625" style="1" customWidth="1"/>
    <col min="10" max="10" width="21.42578125" style="1" bestFit="1" customWidth="1"/>
    <col min="11" max="11" width="17.140625" style="1" bestFit="1" customWidth="1"/>
    <col min="12" max="13" width="17.7109375" style="1" customWidth="1"/>
    <col min="14" max="16384" width="11.42578125" style="1"/>
  </cols>
  <sheetData>
    <row r="1" spans="1:8" x14ac:dyDescent="0.25">
      <c r="A1" s="2"/>
    </row>
    <row r="2" spans="1:8" x14ac:dyDescent="0.25">
      <c r="B2" s="478" t="s">
        <v>0</v>
      </c>
      <c r="C2" s="478"/>
      <c r="D2" s="478"/>
      <c r="E2" s="478"/>
      <c r="F2" s="478"/>
    </row>
    <row r="3" spans="1:8" x14ac:dyDescent="0.25">
      <c r="B3" s="479" t="s">
        <v>645</v>
      </c>
      <c r="C3" s="479"/>
      <c r="D3" s="479"/>
      <c r="E3" s="479"/>
      <c r="F3" s="479"/>
    </row>
    <row r="4" spans="1:8" x14ac:dyDescent="0.25">
      <c r="B4" s="446" t="s">
        <v>4</v>
      </c>
      <c r="C4" s="446"/>
      <c r="D4" s="446"/>
      <c r="E4" s="446"/>
      <c r="F4" s="446"/>
    </row>
    <row r="5" spans="1:8" x14ac:dyDescent="0.25">
      <c r="B5" s="55"/>
      <c r="C5" s="55"/>
      <c r="D5" s="55"/>
      <c r="E5" s="55"/>
      <c r="F5" s="55"/>
    </row>
    <row r="6" spans="1:8" x14ac:dyDescent="0.25">
      <c r="B6" s="24" t="s">
        <v>5</v>
      </c>
      <c r="E6" s="57" t="s">
        <v>6</v>
      </c>
      <c r="F6" s="57"/>
      <c r="G6" s="57"/>
      <c r="H6" s="57"/>
    </row>
    <row r="7" spans="1:8" x14ac:dyDescent="0.25">
      <c r="B7" s="24" t="s">
        <v>7</v>
      </c>
      <c r="C7" s="24"/>
      <c r="D7" s="24"/>
      <c r="E7" s="1" t="s">
        <v>8</v>
      </c>
    </row>
    <row r="8" spans="1:8" x14ac:dyDescent="0.25">
      <c r="B8" s="24" t="s">
        <v>9</v>
      </c>
      <c r="C8" s="24"/>
      <c r="D8" s="24"/>
      <c r="E8" s="1" t="s">
        <v>10</v>
      </c>
    </row>
    <row r="9" spans="1:8" x14ac:dyDescent="0.25">
      <c r="B9" s="24" t="s">
        <v>11</v>
      </c>
      <c r="C9" s="24"/>
      <c r="D9" s="24"/>
      <c r="E9" s="1" t="s">
        <v>12</v>
      </c>
    </row>
    <row r="10" spans="1:8" x14ac:dyDescent="0.25">
      <c r="B10" s="24" t="s">
        <v>13</v>
      </c>
      <c r="C10" s="24"/>
      <c r="D10" s="24"/>
      <c r="E10" s="1" t="s">
        <v>14</v>
      </c>
    </row>
    <row r="11" spans="1:8" x14ac:dyDescent="0.25">
      <c r="B11" s="24" t="s">
        <v>15</v>
      </c>
      <c r="C11" s="24"/>
      <c r="D11" s="24"/>
      <c r="E11" s="1" t="s">
        <v>16</v>
      </c>
    </row>
    <row r="12" spans="1:8" x14ac:dyDescent="0.25">
      <c r="B12" s="24" t="s">
        <v>17</v>
      </c>
      <c r="C12" s="24"/>
      <c r="D12" s="24"/>
      <c r="E12" s="1" t="s">
        <v>18</v>
      </c>
    </row>
    <row r="13" spans="1:8" x14ac:dyDescent="0.25">
      <c r="B13" s="24" t="s">
        <v>19</v>
      </c>
      <c r="C13" s="24"/>
      <c r="D13" s="24"/>
      <c r="E13" s="1" t="s">
        <v>12</v>
      </c>
    </row>
    <row r="15" spans="1:8" x14ac:dyDescent="0.25">
      <c r="B15" s="446" t="s">
        <v>20</v>
      </c>
      <c r="C15" s="446"/>
      <c r="D15" s="446"/>
      <c r="E15" s="446"/>
      <c r="F15" s="446"/>
    </row>
    <row r="17" spans="2:8" x14ac:dyDescent="0.25">
      <c r="B17" s="461" t="s">
        <v>21</v>
      </c>
      <c r="C17" s="461"/>
      <c r="D17" s="461"/>
      <c r="E17" s="461"/>
      <c r="F17" s="461"/>
      <c r="G17" s="461"/>
      <c r="H17" s="461"/>
    </row>
    <row r="18" spans="2:8" x14ac:dyDescent="0.25">
      <c r="B18" s="461"/>
      <c r="C18" s="461"/>
      <c r="D18" s="461"/>
      <c r="E18" s="461"/>
      <c r="F18" s="461"/>
      <c r="G18" s="461"/>
      <c r="H18" s="461"/>
    </row>
    <row r="19" spans="2:8" x14ac:dyDescent="0.25">
      <c r="B19" s="461"/>
      <c r="C19" s="461"/>
      <c r="D19" s="461"/>
      <c r="E19" s="461"/>
      <c r="F19" s="461"/>
      <c r="G19" s="461"/>
      <c r="H19" s="461"/>
    </row>
    <row r="20" spans="2:8" x14ac:dyDescent="0.25">
      <c r="B20" s="461"/>
      <c r="C20" s="461"/>
      <c r="D20" s="461"/>
      <c r="E20" s="461"/>
      <c r="F20" s="461"/>
      <c r="G20" s="461"/>
      <c r="H20" s="461"/>
    </row>
    <row r="21" spans="2:8" x14ac:dyDescent="0.25">
      <c r="B21" s="461"/>
      <c r="C21" s="461"/>
      <c r="D21" s="461"/>
      <c r="E21" s="461"/>
      <c r="F21" s="461"/>
      <c r="G21" s="461"/>
      <c r="H21" s="461"/>
    </row>
    <row r="23" spans="2:8" x14ac:dyDescent="0.25">
      <c r="B23" s="449" t="s">
        <v>22</v>
      </c>
      <c r="C23" s="449"/>
      <c r="D23" s="449"/>
      <c r="E23" s="449"/>
      <c r="F23" s="449"/>
      <c r="G23" s="449"/>
      <c r="H23" s="449"/>
    </row>
    <row r="25" spans="2:8" x14ac:dyDescent="0.25">
      <c r="B25" s="417" t="s">
        <v>23</v>
      </c>
      <c r="C25" s="417"/>
      <c r="D25" s="3"/>
      <c r="E25" s="442" t="s">
        <v>24</v>
      </c>
      <c r="F25" s="442"/>
    </row>
    <row r="26" spans="2:8" x14ac:dyDescent="0.25">
      <c r="B26" s="442" t="s">
        <v>25</v>
      </c>
      <c r="C26" s="442"/>
      <c r="D26" s="53"/>
    </row>
    <row r="27" spans="2:8" x14ac:dyDescent="0.25">
      <c r="B27" s="443" t="s">
        <v>26</v>
      </c>
      <c r="C27" s="443"/>
      <c r="D27" s="57"/>
      <c r="E27" s="441" t="s">
        <v>27</v>
      </c>
      <c r="F27" s="441"/>
    </row>
    <row r="28" spans="2:8" x14ac:dyDescent="0.25">
      <c r="B28" s="443" t="s">
        <v>28</v>
      </c>
      <c r="C28" s="443"/>
      <c r="D28" s="57"/>
      <c r="E28" s="441" t="s">
        <v>29</v>
      </c>
      <c r="F28" s="441"/>
    </row>
    <row r="29" spans="2:8" x14ac:dyDescent="0.25">
      <c r="B29" s="443" t="s">
        <v>30</v>
      </c>
      <c r="C29" s="443"/>
      <c r="D29" s="57"/>
      <c r="E29" s="441" t="s">
        <v>31</v>
      </c>
      <c r="F29" s="441"/>
    </row>
    <row r="30" spans="2:8" x14ac:dyDescent="0.25">
      <c r="B30" s="443" t="s">
        <v>32</v>
      </c>
      <c r="C30" s="443"/>
      <c r="D30" s="57"/>
      <c r="E30" s="57" t="s">
        <v>33</v>
      </c>
      <c r="F30" s="54"/>
    </row>
    <row r="31" spans="2:8" x14ac:dyDescent="0.25">
      <c r="B31" s="464" t="s">
        <v>34</v>
      </c>
      <c r="C31" s="464"/>
      <c r="D31" s="157"/>
      <c r="E31" s="54"/>
      <c r="F31" s="54"/>
    </row>
    <row r="32" spans="2:8" x14ac:dyDescent="0.25">
      <c r="B32" s="443" t="s">
        <v>35</v>
      </c>
      <c r="C32" s="443"/>
      <c r="D32" s="57"/>
      <c r="E32" s="441" t="s">
        <v>36</v>
      </c>
      <c r="F32" s="441"/>
    </row>
    <row r="33" spans="2:8" x14ac:dyDescent="0.25">
      <c r="B33" s="443" t="s">
        <v>37</v>
      </c>
      <c r="C33" s="443"/>
      <c r="D33" s="443"/>
      <c r="E33" s="441" t="s">
        <v>38</v>
      </c>
      <c r="F33" s="441"/>
    </row>
    <row r="34" spans="2:8" x14ac:dyDescent="0.25">
      <c r="B34" s="57" t="s">
        <v>613</v>
      </c>
      <c r="C34" s="57"/>
      <c r="D34" s="57"/>
      <c r="E34" s="57" t="s">
        <v>614</v>
      </c>
      <c r="F34" s="57"/>
    </row>
    <row r="35" spans="2:8" x14ac:dyDescent="0.25">
      <c r="B35" s="443" t="s">
        <v>39</v>
      </c>
      <c r="C35" s="443"/>
      <c r="D35" s="57"/>
      <c r="E35" s="441" t="s">
        <v>587</v>
      </c>
      <c r="F35" s="441"/>
    </row>
    <row r="36" spans="2:8" x14ac:dyDescent="0.25">
      <c r="B36" s="443" t="s">
        <v>40</v>
      </c>
      <c r="C36" s="443"/>
      <c r="D36" s="57"/>
      <c r="E36" s="441" t="s">
        <v>41</v>
      </c>
      <c r="F36" s="441"/>
    </row>
    <row r="37" spans="2:8" x14ac:dyDescent="0.25">
      <c r="B37" s="57" t="s">
        <v>42</v>
      </c>
      <c r="C37" s="57"/>
      <c r="D37" s="57"/>
      <c r="E37" s="54" t="s">
        <v>588</v>
      </c>
      <c r="F37" s="54"/>
    </row>
    <row r="38" spans="2:8" x14ac:dyDescent="0.25">
      <c r="B38" s="57"/>
      <c r="C38" s="57"/>
      <c r="D38" s="57"/>
      <c r="E38" s="54"/>
      <c r="F38" s="54"/>
    </row>
    <row r="39" spans="2:8" ht="14.45" customHeight="1" x14ac:dyDescent="0.25">
      <c r="B39" s="282"/>
      <c r="C39" s="282"/>
      <c r="D39" s="282"/>
      <c r="E39" s="282"/>
      <c r="F39" s="282"/>
      <c r="G39" s="282"/>
      <c r="H39" s="282"/>
    </row>
    <row r="40" spans="2:8" x14ac:dyDescent="0.25">
      <c r="B40" s="53" t="s">
        <v>43</v>
      </c>
    </row>
    <row r="42" spans="2:8" x14ac:dyDescent="0.25">
      <c r="B42" s="461" t="s">
        <v>44</v>
      </c>
      <c r="C42" s="461"/>
      <c r="D42" s="461"/>
      <c r="E42" s="461"/>
      <c r="F42" s="461"/>
      <c r="G42" s="461"/>
      <c r="H42" s="461"/>
    </row>
    <row r="43" spans="2:8" x14ac:dyDescent="0.25">
      <c r="B43" s="461"/>
      <c r="C43" s="461"/>
      <c r="D43" s="461"/>
      <c r="E43" s="461"/>
      <c r="F43" s="461"/>
      <c r="G43" s="461"/>
      <c r="H43" s="461"/>
    </row>
    <row r="44" spans="2:8" x14ac:dyDescent="0.25">
      <c r="B44" s="24" t="s">
        <v>45</v>
      </c>
      <c r="E44" s="1" t="s">
        <v>46</v>
      </c>
    </row>
    <row r="45" spans="2:8" x14ac:dyDescent="0.25">
      <c r="B45" s="24" t="s">
        <v>47</v>
      </c>
      <c r="E45" s="1" t="s">
        <v>585</v>
      </c>
    </row>
    <row r="46" spans="2:8" x14ac:dyDescent="0.25">
      <c r="B46" s="24" t="s">
        <v>48</v>
      </c>
      <c r="E46" s="1" t="s">
        <v>586</v>
      </c>
    </row>
    <row r="47" spans="2:8" x14ac:dyDescent="0.25">
      <c r="B47" s="24" t="s">
        <v>49</v>
      </c>
      <c r="E47" s="1" t="s">
        <v>50</v>
      </c>
    </row>
    <row r="49" spans="2:8" x14ac:dyDescent="0.25">
      <c r="B49" s="469" t="s">
        <v>51</v>
      </c>
      <c r="C49" s="470"/>
      <c r="D49" s="470"/>
      <c r="E49" s="470"/>
      <c r="F49" s="470"/>
      <c r="G49" s="470"/>
      <c r="H49" s="471"/>
    </row>
    <row r="50" spans="2:8" ht="30" x14ac:dyDescent="0.25">
      <c r="B50" s="216" t="s">
        <v>52</v>
      </c>
      <c r="C50" s="216" t="s">
        <v>53</v>
      </c>
      <c r="D50" s="216" t="s">
        <v>54</v>
      </c>
      <c r="E50" s="216" t="s">
        <v>55</v>
      </c>
      <c r="F50" s="216" t="s">
        <v>56</v>
      </c>
      <c r="G50" s="217" t="s">
        <v>57</v>
      </c>
      <c r="H50" s="218" t="s">
        <v>58</v>
      </c>
    </row>
    <row r="51" spans="2:8" x14ac:dyDescent="0.25">
      <c r="B51" s="219">
        <v>1</v>
      </c>
      <c r="C51" s="219" t="s">
        <v>59</v>
      </c>
      <c r="D51" s="138">
        <v>20000</v>
      </c>
      <c r="E51" s="220" t="s">
        <v>60</v>
      </c>
      <c r="F51" s="221">
        <v>100000</v>
      </c>
      <c r="G51" s="138">
        <v>20000000000</v>
      </c>
      <c r="H51" s="222">
        <v>0.40816326530612246</v>
      </c>
    </row>
    <row r="52" spans="2:8" x14ac:dyDescent="0.25">
      <c r="B52" s="219">
        <v>2</v>
      </c>
      <c r="C52" s="219" t="s">
        <v>59</v>
      </c>
      <c r="D52" s="138">
        <v>19000</v>
      </c>
      <c r="E52" s="220" t="s">
        <v>61</v>
      </c>
      <c r="F52" s="221">
        <v>19000</v>
      </c>
      <c r="G52" s="138">
        <v>19000000000</v>
      </c>
      <c r="H52" s="222">
        <v>0.38775510204081631</v>
      </c>
    </row>
    <row r="53" spans="2:8" x14ac:dyDescent="0.25">
      <c r="B53" s="219">
        <v>3</v>
      </c>
      <c r="C53" s="219" t="s">
        <v>59</v>
      </c>
      <c r="D53" s="138">
        <v>2000</v>
      </c>
      <c r="E53" s="220" t="s">
        <v>62</v>
      </c>
      <c r="F53" s="221">
        <v>0</v>
      </c>
      <c r="G53" s="138">
        <v>2000000000</v>
      </c>
      <c r="H53" s="222">
        <v>4.0816326530612242E-2</v>
      </c>
    </row>
    <row r="54" spans="2:8" x14ac:dyDescent="0.25">
      <c r="B54" s="219">
        <v>4</v>
      </c>
      <c r="C54" s="219" t="s">
        <v>59</v>
      </c>
      <c r="D54" s="138">
        <v>2000</v>
      </c>
      <c r="E54" s="220" t="s">
        <v>63</v>
      </c>
      <c r="F54" s="221">
        <v>0</v>
      </c>
      <c r="G54" s="138">
        <v>2000000000</v>
      </c>
      <c r="H54" s="222">
        <v>4.0816326530612242E-2</v>
      </c>
    </row>
    <row r="55" spans="2:8" x14ac:dyDescent="0.25">
      <c r="B55" s="219">
        <v>5</v>
      </c>
      <c r="C55" s="223" t="s">
        <v>59</v>
      </c>
      <c r="D55" s="138">
        <v>2000</v>
      </c>
      <c r="E55" s="220" t="s">
        <v>64</v>
      </c>
      <c r="F55" s="221">
        <v>0</v>
      </c>
      <c r="G55" s="138">
        <v>2000000000</v>
      </c>
      <c r="H55" s="222">
        <v>4.0816326530612242E-2</v>
      </c>
    </row>
    <row r="56" spans="2:8" x14ac:dyDescent="0.25">
      <c r="B56" s="219">
        <v>6</v>
      </c>
      <c r="C56" s="223" t="s">
        <v>59</v>
      </c>
      <c r="D56" s="138">
        <v>2000</v>
      </c>
      <c r="E56" s="220" t="s">
        <v>583</v>
      </c>
      <c r="F56" s="221">
        <v>0</v>
      </c>
      <c r="G56" s="138">
        <v>2000000000</v>
      </c>
      <c r="H56" s="222">
        <v>4.0816326530612242E-2</v>
      </c>
    </row>
    <row r="57" spans="2:8" x14ac:dyDescent="0.25">
      <c r="B57" s="219">
        <v>7</v>
      </c>
      <c r="C57" s="223" t="s">
        <v>59</v>
      </c>
      <c r="D57" s="138">
        <v>2000</v>
      </c>
      <c r="E57" s="220" t="s">
        <v>584</v>
      </c>
      <c r="F57" s="221">
        <v>0</v>
      </c>
      <c r="G57" s="138">
        <v>2000000000</v>
      </c>
      <c r="H57" s="222">
        <v>4.0816326530612242E-2</v>
      </c>
    </row>
    <row r="58" spans="2:8" x14ac:dyDescent="0.25">
      <c r="B58" s="472" t="s">
        <v>65</v>
      </c>
      <c r="C58" s="473"/>
      <c r="D58" s="74">
        <f>SUM(D51:D57)</f>
        <v>49000</v>
      </c>
      <c r="E58" s="224"/>
      <c r="F58" s="71">
        <f>SUM(F51:F57)</f>
        <v>119000</v>
      </c>
      <c r="G58" s="71">
        <f>SUM(G51:G57)</f>
        <v>49000000000</v>
      </c>
      <c r="H58" s="225">
        <f>SUM(H51:H57)</f>
        <v>1.0000000000000002</v>
      </c>
    </row>
    <row r="60" spans="2:8" x14ac:dyDescent="0.25">
      <c r="B60" s="469" t="s">
        <v>66</v>
      </c>
      <c r="C60" s="470"/>
      <c r="D60" s="470"/>
      <c r="E60" s="470"/>
      <c r="F60" s="470"/>
      <c r="G60" s="470"/>
      <c r="H60" s="471"/>
    </row>
    <row r="61" spans="2:8" ht="30" x14ac:dyDescent="0.25">
      <c r="B61" s="216" t="s">
        <v>52</v>
      </c>
      <c r="C61" s="216" t="s">
        <v>53</v>
      </c>
      <c r="D61" s="216" t="s">
        <v>54</v>
      </c>
      <c r="E61" s="216" t="s">
        <v>55</v>
      </c>
      <c r="F61" s="216" t="s">
        <v>56</v>
      </c>
      <c r="G61" s="217" t="s">
        <v>57</v>
      </c>
      <c r="H61" s="218" t="s">
        <v>67</v>
      </c>
    </row>
    <row r="62" spans="2:8" x14ac:dyDescent="0.25">
      <c r="B62" s="219">
        <v>1</v>
      </c>
      <c r="C62" s="226" t="s">
        <v>59</v>
      </c>
      <c r="D62" s="174">
        <v>24000</v>
      </c>
      <c r="E62" s="220" t="s">
        <v>60</v>
      </c>
      <c r="F62" s="221">
        <v>120000</v>
      </c>
      <c r="G62" s="138">
        <v>24000000000</v>
      </c>
      <c r="H62" s="222">
        <v>0.45283018867924529</v>
      </c>
    </row>
    <row r="63" spans="2:8" x14ac:dyDescent="0.25">
      <c r="B63" s="219">
        <v>2</v>
      </c>
      <c r="C63" s="226" t="s">
        <v>59</v>
      </c>
      <c r="D63" s="174">
        <v>16864</v>
      </c>
      <c r="E63" s="220" t="s">
        <v>61</v>
      </c>
      <c r="F63" s="221">
        <v>19000</v>
      </c>
      <c r="G63" s="138">
        <v>19000000000</v>
      </c>
      <c r="H63" s="222">
        <v>0.35849056603773582</v>
      </c>
    </row>
    <row r="64" spans="2:8" x14ac:dyDescent="0.25">
      <c r="B64" s="219">
        <v>3</v>
      </c>
      <c r="C64" s="226" t="s">
        <v>59</v>
      </c>
      <c r="D64" s="174">
        <v>2000</v>
      </c>
      <c r="E64" s="220" t="s">
        <v>62</v>
      </c>
      <c r="F64" s="221">
        <v>0</v>
      </c>
      <c r="G64" s="138">
        <v>2000000000</v>
      </c>
      <c r="H64" s="222">
        <v>3.7735849056603772E-2</v>
      </c>
    </row>
    <row r="65" spans="2:8" x14ac:dyDescent="0.25">
      <c r="B65" s="219">
        <v>4</v>
      </c>
      <c r="C65" s="226" t="s">
        <v>59</v>
      </c>
      <c r="D65" s="174">
        <v>2000</v>
      </c>
      <c r="E65" s="220" t="s">
        <v>63</v>
      </c>
      <c r="F65" s="221">
        <v>0</v>
      </c>
      <c r="G65" s="138">
        <v>2000000000</v>
      </c>
      <c r="H65" s="222">
        <v>3.7735849056603772E-2</v>
      </c>
    </row>
    <row r="66" spans="2:8" x14ac:dyDescent="0.25">
      <c r="B66" s="219">
        <v>5</v>
      </c>
      <c r="C66" s="227" t="s">
        <v>59</v>
      </c>
      <c r="D66" s="174">
        <v>2000</v>
      </c>
      <c r="E66" s="220" t="s">
        <v>64</v>
      </c>
      <c r="F66" s="221">
        <v>0</v>
      </c>
      <c r="G66" s="138">
        <v>2000000000</v>
      </c>
      <c r="H66" s="222">
        <v>3.7735849056603772E-2</v>
      </c>
    </row>
    <row r="67" spans="2:8" x14ac:dyDescent="0.25">
      <c r="B67" s="219">
        <v>6</v>
      </c>
      <c r="C67" s="227" t="s">
        <v>59</v>
      </c>
      <c r="D67" s="174">
        <v>2000</v>
      </c>
      <c r="E67" s="220" t="s">
        <v>583</v>
      </c>
      <c r="F67" s="221">
        <v>0</v>
      </c>
      <c r="G67" s="138">
        <v>2000000000</v>
      </c>
      <c r="H67" s="222">
        <v>3.7735849056603772E-2</v>
      </c>
    </row>
    <row r="68" spans="2:8" x14ac:dyDescent="0.25">
      <c r="B68" s="219">
        <v>7</v>
      </c>
      <c r="C68" s="227" t="s">
        <v>59</v>
      </c>
      <c r="D68" s="174">
        <v>2000</v>
      </c>
      <c r="E68" s="220" t="s">
        <v>584</v>
      </c>
      <c r="F68" s="221">
        <v>0</v>
      </c>
      <c r="G68" s="138">
        <v>2000000000</v>
      </c>
      <c r="H68" s="222">
        <v>3.7735849056603772E-2</v>
      </c>
    </row>
    <row r="69" spans="2:8" x14ac:dyDescent="0.25">
      <c r="B69" s="472" t="s">
        <v>65</v>
      </c>
      <c r="C69" s="473"/>
      <c r="D69" s="74">
        <f>SUM(D62:D68)</f>
        <v>50864</v>
      </c>
      <c r="E69" s="224"/>
      <c r="F69" s="71">
        <f>SUM(F62:F68)</f>
        <v>139000</v>
      </c>
      <c r="G69" s="71">
        <f>SUM(G62:G68)</f>
        <v>53000000000</v>
      </c>
      <c r="H69" s="225">
        <f>SUM(H62:H68)</f>
        <v>1</v>
      </c>
    </row>
    <row r="70" spans="2:8" x14ac:dyDescent="0.25">
      <c r="B70" s="477" t="s">
        <v>68</v>
      </c>
      <c r="C70" s="477"/>
      <c r="D70" s="477"/>
      <c r="E70" s="477"/>
    </row>
    <row r="74" spans="2:8" x14ac:dyDescent="0.25">
      <c r="B74" s="449" t="s">
        <v>69</v>
      </c>
      <c r="C74" s="449"/>
      <c r="D74" s="449"/>
      <c r="E74" s="449"/>
      <c r="F74" s="449"/>
      <c r="G74" s="449"/>
      <c r="H74" s="449"/>
    </row>
    <row r="76" spans="2:8" x14ac:dyDescent="0.25">
      <c r="B76" s="1" t="s">
        <v>5</v>
      </c>
      <c r="D76" s="1" t="s">
        <v>70</v>
      </c>
    </row>
    <row r="77" spans="2:8" x14ac:dyDescent="0.25">
      <c r="B77" s="1" t="s">
        <v>7</v>
      </c>
      <c r="D77" s="1" t="s">
        <v>71</v>
      </c>
    </row>
    <row r="78" spans="2:8" x14ac:dyDescent="0.25">
      <c r="B78" s="1" t="s">
        <v>72</v>
      </c>
      <c r="D78" s="1" t="s">
        <v>73</v>
      </c>
    </row>
    <row r="79" spans="2:8" x14ac:dyDescent="0.25">
      <c r="B79" s="1" t="s">
        <v>13</v>
      </c>
      <c r="D79" s="1" t="s">
        <v>74</v>
      </c>
    </row>
    <row r="80" spans="2:8" x14ac:dyDescent="0.25">
      <c r="B80" s="24"/>
    </row>
    <row r="81" spans="2:8" x14ac:dyDescent="0.25">
      <c r="B81" s="446" t="s">
        <v>75</v>
      </c>
      <c r="C81" s="446"/>
      <c r="D81" s="446"/>
      <c r="E81" s="446"/>
      <c r="F81" s="446"/>
      <c r="G81" s="446"/>
      <c r="H81" s="446"/>
    </row>
    <row r="83" spans="2:8" x14ac:dyDescent="0.25">
      <c r="B83" s="446" t="s">
        <v>76</v>
      </c>
      <c r="C83" s="446"/>
      <c r="D83" s="446"/>
      <c r="E83" s="446"/>
      <c r="F83" s="446"/>
      <c r="G83" s="446"/>
      <c r="H83" s="446"/>
    </row>
    <row r="84" spans="2:8" x14ac:dyDescent="0.25">
      <c r="B84" s="24" t="s">
        <v>77</v>
      </c>
      <c r="D84" s="1" t="s">
        <v>78</v>
      </c>
    </row>
    <row r="85" spans="2:8" x14ac:dyDescent="0.25">
      <c r="B85" s="24" t="s">
        <v>72</v>
      </c>
      <c r="D85" s="1" t="s">
        <v>12</v>
      </c>
    </row>
    <row r="86" spans="2:8" x14ac:dyDescent="0.25">
      <c r="B86" s="24" t="s">
        <v>79</v>
      </c>
      <c r="D86" s="1" t="s">
        <v>80</v>
      </c>
    </row>
    <row r="87" spans="2:8" x14ac:dyDescent="0.25">
      <c r="B87" s="24" t="s">
        <v>81</v>
      </c>
      <c r="D87" s="172">
        <v>0.84899999999999998</v>
      </c>
      <c r="E87" s="172"/>
    </row>
    <row r="88" spans="2:8" x14ac:dyDescent="0.25">
      <c r="B88" s="24" t="s">
        <v>82</v>
      </c>
      <c r="D88" s="172">
        <v>0.84789999999999999</v>
      </c>
      <c r="E88" s="172"/>
    </row>
    <row r="89" spans="2:8" x14ac:dyDescent="0.25">
      <c r="B89" s="446" t="s">
        <v>83</v>
      </c>
      <c r="C89" s="446"/>
      <c r="D89" s="446"/>
      <c r="E89" s="446"/>
      <c r="F89" s="446"/>
      <c r="G89" s="446"/>
      <c r="H89" s="446"/>
    </row>
    <row r="90" spans="2:8" x14ac:dyDescent="0.25">
      <c r="B90" s="24" t="s">
        <v>84</v>
      </c>
      <c r="D90" s="1" t="s">
        <v>559</v>
      </c>
    </row>
    <row r="91" spans="2:8" x14ac:dyDescent="0.25">
      <c r="B91" s="24" t="s">
        <v>85</v>
      </c>
      <c r="D91" s="1" t="s">
        <v>560</v>
      </c>
    </row>
    <row r="92" spans="2:8" x14ac:dyDescent="0.25">
      <c r="B92" s="24" t="s">
        <v>86</v>
      </c>
      <c r="D92" s="1" t="s">
        <v>87</v>
      </c>
    </row>
    <row r="93" spans="2:8" x14ac:dyDescent="0.25">
      <c r="B93" s="24" t="s">
        <v>88</v>
      </c>
      <c r="D93" s="1" t="s">
        <v>89</v>
      </c>
    </row>
    <row r="94" spans="2:8" x14ac:dyDescent="0.25">
      <c r="B94" s="24" t="s">
        <v>90</v>
      </c>
      <c r="D94" s="1" t="s">
        <v>91</v>
      </c>
    </row>
    <row r="95" spans="2:8" x14ac:dyDescent="0.25">
      <c r="B95" s="24" t="s">
        <v>92</v>
      </c>
      <c r="D95" s="1" t="s">
        <v>35</v>
      </c>
    </row>
    <row r="96" spans="2:8" x14ac:dyDescent="0.25">
      <c r="B96" s="24" t="s">
        <v>38</v>
      </c>
      <c r="D96" s="1" t="s">
        <v>37</v>
      </c>
    </row>
    <row r="97" spans="1:8" x14ac:dyDescent="0.25">
      <c r="B97" s="24" t="s">
        <v>587</v>
      </c>
      <c r="C97" s="24"/>
      <c r="D97" s="443" t="s">
        <v>39</v>
      </c>
      <c r="E97" s="443"/>
    </row>
    <row r="98" spans="1:8" x14ac:dyDescent="0.25">
      <c r="B98" s="24" t="s">
        <v>41</v>
      </c>
      <c r="C98" s="24"/>
      <c r="D98" s="1" t="s">
        <v>40</v>
      </c>
    </row>
    <row r="99" spans="1:8" x14ac:dyDescent="0.25">
      <c r="B99" s="24" t="s">
        <v>601</v>
      </c>
      <c r="C99" s="24"/>
      <c r="D99" s="1" t="s">
        <v>93</v>
      </c>
    </row>
    <row r="100" spans="1:8" x14ac:dyDescent="0.25">
      <c r="B100" s="24" t="s">
        <v>588</v>
      </c>
      <c r="C100" s="24"/>
      <c r="D100" s="57" t="s">
        <v>42</v>
      </c>
    </row>
    <row r="101" spans="1:8" x14ac:dyDescent="0.25">
      <c r="B101" s="465"/>
      <c r="C101" s="465"/>
      <c r="D101" s="465"/>
      <c r="E101" s="465"/>
      <c r="F101" s="465"/>
      <c r="G101" s="465"/>
      <c r="H101" s="465"/>
    </row>
    <row r="103" spans="1:8" x14ac:dyDescent="0.25">
      <c r="A103" s="2"/>
    </row>
    <row r="104" spans="1:8" x14ac:dyDescent="0.25">
      <c r="B104" s="417" t="s">
        <v>94</v>
      </c>
      <c r="C104" s="417"/>
      <c r="D104" s="417"/>
      <c r="E104" s="417"/>
      <c r="F104" s="417"/>
      <c r="G104" s="417"/>
      <c r="H104" s="417"/>
    </row>
    <row r="105" spans="1:8" x14ac:dyDescent="0.25">
      <c r="B105" s="462" t="s">
        <v>646</v>
      </c>
      <c r="C105" s="462"/>
      <c r="D105" s="462"/>
      <c r="E105" s="462"/>
      <c r="F105" s="462"/>
      <c r="G105" s="462"/>
      <c r="H105" s="462"/>
    </row>
    <row r="107" spans="1:8" x14ac:dyDescent="0.25">
      <c r="B107" s="446" t="s">
        <v>261</v>
      </c>
      <c r="C107" s="446"/>
      <c r="D107" s="446"/>
      <c r="E107" s="446"/>
      <c r="F107" s="446"/>
      <c r="G107" s="446"/>
      <c r="H107" s="446"/>
    </row>
    <row r="109" spans="1:8" ht="15" customHeight="1" x14ac:dyDescent="0.25">
      <c r="B109" s="444" t="s">
        <v>615</v>
      </c>
      <c r="C109" s="444"/>
      <c r="D109" s="444"/>
      <c r="E109" s="444"/>
      <c r="F109" s="444"/>
      <c r="G109" s="444"/>
      <c r="H109" s="444"/>
    </row>
    <row r="110" spans="1:8" x14ac:dyDescent="0.25">
      <c r="B110" s="444"/>
      <c r="C110" s="444"/>
      <c r="D110" s="444"/>
      <c r="E110" s="444"/>
      <c r="F110" s="444"/>
      <c r="G110" s="444"/>
      <c r="H110" s="444"/>
    </row>
    <row r="111" spans="1:8" x14ac:dyDescent="0.25">
      <c r="B111" s="55" t="s">
        <v>262</v>
      </c>
      <c r="C111" s="55"/>
      <c r="D111" s="55"/>
      <c r="E111" s="55"/>
      <c r="F111" s="55"/>
      <c r="G111" s="55"/>
      <c r="H111" s="55"/>
    </row>
    <row r="113" spans="2:8" x14ac:dyDescent="0.25">
      <c r="B113" s="449" t="s">
        <v>263</v>
      </c>
      <c r="C113" s="449"/>
      <c r="D113" s="449"/>
      <c r="E113" s="449"/>
      <c r="F113" s="449"/>
      <c r="G113" s="449"/>
      <c r="H113" s="449"/>
    </row>
    <row r="114" spans="2:8" x14ac:dyDescent="0.25">
      <c r="B114" s="458" t="s">
        <v>264</v>
      </c>
      <c r="C114" s="463"/>
      <c r="D114" s="463"/>
      <c r="E114" s="463"/>
      <c r="F114" s="463"/>
      <c r="G114" s="463"/>
      <c r="H114" s="463"/>
    </row>
    <row r="115" spans="2:8" x14ac:dyDescent="0.25">
      <c r="B115" s="463"/>
      <c r="C115" s="463"/>
      <c r="D115" s="463"/>
      <c r="E115" s="463"/>
      <c r="F115" s="463"/>
      <c r="G115" s="463"/>
      <c r="H115" s="463"/>
    </row>
    <row r="116" spans="2:8" x14ac:dyDescent="0.25">
      <c r="B116" s="463"/>
      <c r="C116" s="463"/>
      <c r="D116" s="463"/>
      <c r="E116" s="463"/>
      <c r="F116" s="463"/>
      <c r="G116" s="463"/>
      <c r="H116" s="463"/>
    </row>
    <row r="117" spans="2:8" x14ac:dyDescent="0.25">
      <c r="B117" s="463"/>
      <c r="C117" s="463"/>
      <c r="D117" s="463"/>
      <c r="E117" s="463"/>
      <c r="F117" s="463"/>
      <c r="G117" s="463"/>
      <c r="H117" s="463"/>
    </row>
    <row r="118" spans="2:8" x14ac:dyDescent="0.25">
      <c r="B118" s="463"/>
      <c r="C118" s="463"/>
      <c r="D118" s="463"/>
      <c r="E118" s="463"/>
      <c r="F118" s="463"/>
      <c r="G118" s="463"/>
      <c r="H118" s="463"/>
    </row>
    <row r="119" spans="2:8" x14ac:dyDescent="0.25">
      <c r="B119" s="463"/>
      <c r="C119" s="463"/>
      <c r="D119" s="463"/>
      <c r="E119" s="463"/>
      <c r="F119" s="463"/>
      <c r="G119" s="463"/>
      <c r="H119" s="463"/>
    </row>
    <row r="120" spans="2:8" x14ac:dyDescent="0.25">
      <c r="B120" s="463"/>
      <c r="C120" s="463"/>
      <c r="D120" s="463"/>
      <c r="E120" s="463"/>
      <c r="F120" s="463"/>
      <c r="G120" s="463"/>
      <c r="H120" s="463"/>
    </row>
    <row r="121" spans="2:8" x14ac:dyDescent="0.25">
      <c r="B121" s="463"/>
      <c r="C121" s="463"/>
      <c r="D121" s="463"/>
      <c r="E121" s="463"/>
      <c r="F121" s="463"/>
      <c r="G121" s="463"/>
      <c r="H121" s="463"/>
    </row>
    <row r="122" spans="2:8" x14ac:dyDescent="0.25">
      <c r="B122" s="463"/>
      <c r="C122" s="463"/>
      <c r="D122" s="463"/>
      <c r="E122" s="463"/>
      <c r="F122" s="463"/>
      <c r="G122" s="463"/>
      <c r="H122" s="463"/>
    </row>
    <row r="123" spans="2:8" x14ac:dyDescent="0.25">
      <c r="B123" s="463"/>
      <c r="C123" s="463"/>
      <c r="D123" s="463"/>
      <c r="E123" s="463"/>
      <c r="F123" s="463"/>
      <c r="G123" s="463"/>
      <c r="H123" s="463"/>
    </row>
    <row r="124" spans="2:8" x14ac:dyDescent="0.25">
      <c r="B124" s="463"/>
      <c r="C124" s="463"/>
      <c r="D124" s="463"/>
      <c r="E124" s="463"/>
      <c r="F124" s="463"/>
      <c r="G124" s="463"/>
      <c r="H124" s="463"/>
    </row>
    <row r="125" spans="2:8" x14ac:dyDescent="0.25">
      <c r="B125" s="463"/>
      <c r="C125" s="463"/>
      <c r="D125" s="463"/>
      <c r="E125" s="463"/>
      <c r="F125" s="463"/>
      <c r="G125" s="463"/>
      <c r="H125" s="463"/>
    </row>
    <row r="127" spans="2:8" x14ac:dyDescent="0.25">
      <c r="B127" s="446" t="s">
        <v>265</v>
      </c>
      <c r="C127" s="446"/>
      <c r="D127" s="446"/>
      <c r="E127" s="446"/>
      <c r="F127" s="446"/>
      <c r="G127" s="446"/>
      <c r="H127" s="446"/>
    </row>
    <row r="129" spans="2:11" ht="45" x14ac:dyDescent="0.25">
      <c r="B129" s="437" t="s">
        <v>266</v>
      </c>
      <c r="C129" s="438"/>
      <c r="D129" s="439"/>
      <c r="E129" s="25" t="s">
        <v>267</v>
      </c>
      <c r="F129" s="25" t="s">
        <v>268</v>
      </c>
      <c r="G129" s="25" t="s">
        <v>269</v>
      </c>
      <c r="H129" s="25" t="s">
        <v>270</v>
      </c>
    </row>
    <row r="130" spans="2:11" ht="32.1" customHeight="1" x14ac:dyDescent="0.25">
      <c r="B130" s="474" t="s">
        <v>271</v>
      </c>
      <c r="C130" s="475"/>
      <c r="D130" s="476"/>
      <c r="E130" s="169">
        <v>21224200000</v>
      </c>
      <c r="F130" s="170">
        <v>0.84896799999999994</v>
      </c>
      <c r="G130" s="170">
        <v>0.43314693877551019</v>
      </c>
      <c r="H130" s="171" t="s">
        <v>272</v>
      </c>
      <c r="I130" s="105"/>
      <c r="J130" s="37"/>
      <c r="K130" s="37"/>
    </row>
    <row r="131" spans="2:11" x14ac:dyDescent="0.25">
      <c r="F131" s="172"/>
      <c r="G131" s="172"/>
      <c r="I131" s="172"/>
      <c r="J131" s="37"/>
    </row>
    <row r="132" spans="2:11" x14ac:dyDescent="0.25">
      <c r="B132" s="446" t="s">
        <v>273</v>
      </c>
      <c r="C132" s="446"/>
      <c r="D132" s="446"/>
      <c r="E132" s="446"/>
      <c r="F132" s="446"/>
      <c r="G132" s="446"/>
      <c r="H132" s="446"/>
    </row>
    <row r="133" spans="2:11" x14ac:dyDescent="0.25">
      <c r="K133" s="38"/>
    </row>
    <row r="134" spans="2:11" x14ac:dyDescent="0.25">
      <c r="B134" s="446" t="s">
        <v>274</v>
      </c>
      <c r="C134" s="446"/>
      <c r="D134" s="446"/>
      <c r="E134" s="446"/>
      <c r="F134" s="446"/>
      <c r="G134" s="446"/>
      <c r="H134" s="446"/>
    </row>
    <row r="136" spans="2:11" ht="16.5" customHeight="1" x14ac:dyDescent="0.25">
      <c r="B136" s="467" t="s">
        <v>275</v>
      </c>
      <c r="C136" s="467"/>
      <c r="D136" s="467"/>
      <c r="E136" s="467"/>
      <c r="F136" s="467"/>
      <c r="G136" s="467"/>
      <c r="H136" s="467"/>
    </row>
    <row r="137" spans="2:11" ht="16.5" customHeight="1" x14ac:dyDescent="0.25">
      <c r="B137" s="467"/>
      <c r="C137" s="467"/>
      <c r="D137" s="467"/>
      <c r="E137" s="467"/>
      <c r="F137" s="467"/>
      <c r="G137" s="467"/>
      <c r="H137" s="467"/>
    </row>
    <row r="138" spans="2:11" ht="16.5" customHeight="1" x14ac:dyDescent="0.25">
      <c r="B138" s="467"/>
      <c r="C138" s="467"/>
      <c r="D138" s="467"/>
      <c r="E138" s="467"/>
      <c r="F138" s="467"/>
      <c r="G138" s="467"/>
      <c r="H138" s="467"/>
    </row>
    <row r="139" spans="2:11" ht="16.5" customHeight="1" x14ac:dyDescent="0.25">
      <c r="B139" s="467"/>
      <c r="C139" s="467"/>
      <c r="D139" s="467"/>
      <c r="E139" s="467"/>
      <c r="F139" s="467"/>
      <c r="G139" s="467"/>
      <c r="H139" s="467"/>
    </row>
    <row r="140" spans="2:11" ht="16.5" customHeight="1" x14ac:dyDescent="0.25">
      <c r="B140" s="467"/>
      <c r="C140" s="467"/>
      <c r="D140" s="467"/>
      <c r="E140" s="467"/>
      <c r="F140" s="467"/>
      <c r="G140" s="467"/>
      <c r="H140" s="467"/>
    </row>
    <row r="141" spans="2:11" ht="16.5" customHeight="1" x14ac:dyDescent="0.25">
      <c r="B141" s="467"/>
      <c r="C141" s="467"/>
      <c r="D141" s="467"/>
      <c r="E141" s="467"/>
      <c r="F141" s="467"/>
      <c r="G141" s="467"/>
      <c r="H141" s="467"/>
    </row>
    <row r="143" spans="2:11" x14ac:dyDescent="0.25">
      <c r="B143" s="446" t="s">
        <v>276</v>
      </c>
      <c r="C143" s="446"/>
      <c r="D143" s="446"/>
      <c r="E143" s="446"/>
      <c r="F143" s="446"/>
      <c r="G143" s="446"/>
      <c r="H143" s="446"/>
    </row>
    <row r="145" spans="2:8" x14ac:dyDescent="0.25">
      <c r="B145" s="447" t="s">
        <v>277</v>
      </c>
      <c r="C145" s="447"/>
      <c r="D145" s="447"/>
      <c r="E145" s="447"/>
      <c r="F145" s="447"/>
      <c r="G145" s="447"/>
      <c r="H145" s="447"/>
    </row>
    <row r="146" spans="2:8" x14ac:dyDescent="0.25">
      <c r="B146" s="447"/>
      <c r="C146" s="447"/>
      <c r="D146" s="447"/>
      <c r="E146" s="447"/>
      <c r="F146" s="447"/>
      <c r="G146" s="447"/>
      <c r="H146" s="447"/>
    </row>
    <row r="148" spans="2:8" x14ac:dyDescent="0.25">
      <c r="B148" s="53" t="s">
        <v>278</v>
      </c>
      <c r="C148" s="53"/>
      <c r="D148" s="53"/>
      <c r="E148" s="53"/>
      <c r="F148" s="53"/>
      <c r="G148" s="53"/>
      <c r="H148" s="53"/>
    </row>
    <row r="150" spans="2:8" x14ac:dyDescent="0.25">
      <c r="B150" s="441" t="s">
        <v>279</v>
      </c>
      <c r="C150" s="441"/>
      <c r="D150" s="441"/>
      <c r="E150" s="441"/>
      <c r="F150" s="441"/>
      <c r="G150" s="441"/>
      <c r="H150" s="441"/>
    </row>
    <row r="151" spans="2:8" x14ac:dyDescent="0.25">
      <c r="B151" s="441"/>
      <c r="C151" s="441"/>
      <c r="D151" s="441"/>
      <c r="E151" s="441"/>
      <c r="F151" s="441"/>
      <c r="G151" s="441"/>
      <c r="H151" s="441"/>
    </row>
    <row r="153" spans="2:8" x14ac:dyDescent="0.25">
      <c r="B153" s="446" t="s">
        <v>280</v>
      </c>
      <c r="C153" s="446"/>
      <c r="D153" s="446"/>
      <c r="E153" s="446"/>
      <c r="F153" s="446"/>
      <c r="G153" s="446"/>
      <c r="H153" s="446"/>
    </row>
    <row r="155" spans="2:8" x14ac:dyDescent="0.25">
      <c r="B155" s="458" t="s">
        <v>281</v>
      </c>
      <c r="C155" s="458"/>
      <c r="D155" s="458"/>
      <c r="E155" s="458"/>
      <c r="F155" s="458"/>
      <c r="G155" s="458"/>
      <c r="H155" s="458"/>
    </row>
    <row r="156" spans="2:8" x14ac:dyDescent="0.25">
      <c r="B156" s="458"/>
      <c r="C156" s="458"/>
      <c r="D156" s="458"/>
      <c r="E156" s="458"/>
      <c r="F156" s="458"/>
      <c r="G156" s="458"/>
      <c r="H156" s="458"/>
    </row>
    <row r="157" spans="2:8" x14ac:dyDescent="0.25">
      <c r="B157" s="458"/>
      <c r="C157" s="458"/>
      <c r="D157" s="458"/>
      <c r="E157" s="458"/>
      <c r="F157" s="458"/>
      <c r="G157" s="458"/>
      <c r="H157" s="458"/>
    </row>
    <row r="158" spans="2:8" x14ac:dyDescent="0.25">
      <c r="B158" s="458"/>
      <c r="C158" s="458"/>
      <c r="D158" s="458"/>
      <c r="E158" s="458"/>
      <c r="F158" s="458"/>
      <c r="G158" s="458"/>
      <c r="H158" s="458"/>
    </row>
    <row r="159" spans="2:8" x14ac:dyDescent="0.25">
      <c r="B159" s="458"/>
      <c r="C159" s="458"/>
      <c r="D159" s="458"/>
      <c r="E159" s="458"/>
      <c r="F159" s="458"/>
      <c r="G159" s="458"/>
      <c r="H159" s="458"/>
    </row>
    <row r="160" spans="2:8" x14ac:dyDescent="0.25">
      <c r="B160" s="458"/>
      <c r="C160" s="458"/>
      <c r="D160" s="458"/>
      <c r="E160" s="458"/>
      <c r="F160" s="458"/>
      <c r="G160" s="458"/>
      <c r="H160" s="458"/>
    </row>
    <row r="161" spans="2:8" x14ac:dyDescent="0.25">
      <c r="B161" s="458"/>
      <c r="C161" s="458"/>
      <c r="D161" s="458"/>
      <c r="E161" s="458"/>
      <c r="F161" s="458"/>
      <c r="G161" s="458"/>
      <c r="H161" s="458"/>
    </row>
    <row r="162" spans="2:8" x14ac:dyDescent="0.25">
      <c r="B162" s="458"/>
      <c r="C162" s="458"/>
      <c r="D162" s="458"/>
      <c r="E162" s="458"/>
      <c r="F162" s="458"/>
      <c r="G162" s="458"/>
      <c r="H162" s="458"/>
    </row>
    <row r="163" spans="2:8" x14ac:dyDescent="0.25">
      <c r="B163" s="458"/>
      <c r="C163" s="458"/>
      <c r="D163" s="458"/>
      <c r="E163" s="458"/>
      <c r="F163" s="458"/>
      <c r="G163" s="458"/>
      <c r="H163" s="458"/>
    </row>
    <row r="164" spans="2:8" x14ac:dyDescent="0.25">
      <c r="B164" s="458"/>
      <c r="C164" s="458"/>
      <c r="D164" s="458"/>
      <c r="E164" s="458"/>
      <c r="F164" s="458"/>
      <c r="G164" s="458"/>
      <c r="H164" s="458"/>
    </row>
    <row r="165" spans="2:8" x14ac:dyDescent="0.25">
      <c r="B165" s="458"/>
      <c r="C165" s="458"/>
      <c r="D165" s="458"/>
      <c r="E165" s="458"/>
      <c r="F165" s="458"/>
      <c r="G165" s="458"/>
      <c r="H165" s="458"/>
    </row>
    <row r="166" spans="2:8" ht="12.6" customHeight="1" x14ac:dyDescent="0.25">
      <c r="B166" s="458"/>
      <c r="C166" s="458"/>
      <c r="D166" s="458"/>
      <c r="E166" s="458"/>
      <c r="F166" s="458"/>
      <c r="G166" s="458"/>
      <c r="H166" s="458"/>
    </row>
    <row r="167" spans="2:8" hidden="1" x14ac:dyDescent="0.25">
      <c r="B167" s="458"/>
      <c r="C167" s="458"/>
      <c r="D167" s="458"/>
      <c r="E167" s="458"/>
      <c r="F167" s="458"/>
      <c r="G167" s="458"/>
      <c r="H167" s="458"/>
    </row>
    <row r="168" spans="2:8" hidden="1" x14ac:dyDescent="0.25">
      <c r="B168" s="458"/>
      <c r="C168" s="458"/>
      <c r="D168" s="458"/>
      <c r="E168" s="458"/>
      <c r="F168" s="458"/>
      <c r="G168" s="458"/>
      <c r="H168" s="458"/>
    </row>
    <row r="170" spans="2:8" x14ac:dyDescent="0.25">
      <c r="B170" s="53" t="s">
        <v>282</v>
      </c>
      <c r="C170" s="53"/>
      <c r="D170" s="53"/>
      <c r="E170" s="53"/>
      <c r="F170" s="53"/>
      <c r="G170" s="53"/>
      <c r="H170" s="53"/>
    </row>
    <row r="172" spans="2:8" x14ac:dyDescent="0.25">
      <c r="B172" s="461" t="s">
        <v>283</v>
      </c>
      <c r="C172" s="461"/>
      <c r="D172" s="461"/>
      <c r="E172" s="461"/>
      <c r="F172" s="461"/>
      <c r="G172" s="461"/>
      <c r="H172" s="461"/>
    </row>
    <row r="173" spans="2:8" x14ac:dyDescent="0.25">
      <c r="B173" s="461"/>
      <c r="C173" s="461"/>
      <c r="D173" s="461"/>
      <c r="E173" s="461"/>
      <c r="F173" s="461"/>
      <c r="G173" s="461"/>
      <c r="H173" s="461"/>
    </row>
    <row r="174" spans="2:8" ht="30.75" customHeight="1" x14ac:dyDescent="0.25">
      <c r="B174" s="461"/>
      <c r="C174" s="461"/>
      <c r="D174" s="461"/>
      <c r="E174" s="461"/>
      <c r="F174" s="461"/>
      <c r="G174" s="461"/>
      <c r="H174" s="461"/>
    </row>
    <row r="176" spans="2:8" x14ac:dyDescent="0.25">
      <c r="B176" s="55" t="s">
        <v>284</v>
      </c>
      <c r="C176" s="55"/>
      <c r="D176" s="55"/>
      <c r="E176" s="55"/>
      <c r="F176" s="55"/>
      <c r="G176" s="55"/>
      <c r="H176" s="55"/>
    </row>
    <row r="178" spans="2:8" x14ac:dyDescent="0.25">
      <c r="B178" s="466" t="s">
        <v>285</v>
      </c>
      <c r="C178" s="466"/>
      <c r="D178" s="466"/>
      <c r="E178" s="466"/>
      <c r="F178" s="466"/>
      <c r="G178" s="466"/>
      <c r="H178" s="466"/>
    </row>
    <row r="180" spans="2:8" x14ac:dyDescent="0.25">
      <c r="B180" s="55" t="s">
        <v>286</v>
      </c>
      <c r="C180" s="55"/>
      <c r="D180" s="55"/>
      <c r="E180" s="55"/>
      <c r="F180" s="55"/>
      <c r="G180" s="55"/>
      <c r="H180" s="55"/>
    </row>
    <row r="182" spans="2:8" x14ac:dyDescent="0.25">
      <c r="B182" s="459" t="s">
        <v>287</v>
      </c>
      <c r="C182" s="459"/>
      <c r="D182" s="459"/>
      <c r="E182" s="459"/>
      <c r="F182" s="459"/>
      <c r="G182" s="459"/>
      <c r="H182" s="459"/>
    </row>
    <row r="183" spans="2:8" ht="21.75" customHeight="1" x14ac:dyDescent="0.25">
      <c r="B183" s="459"/>
      <c r="C183" s="459"/>
      <c r="D183" s="459"/>
      <c r="E183" s="459"/>
      <c r="F183" s="459"/>
      <c r="G183" s="459"/>
      <c r="H183" s="459"/>
    </row>
    <row r="185" spans="2:8" x14ac:dyDescent="0.25">
      <c r="B185" s="53" t="s">
        <v>288</v>
      </c>
      <c r="C185" s="53"/>
      <c r="D185" s="53"/>
      <c r="E185" s="53"/>
      <c r="F185" s="53"/>
      <c r="G185" s="53"/>
      <c r="H185" s="53"/>
    </row>
    <row r="187" spans="2:8" ht="30.75" customHeight="1" x14ac:dyDescent="0.25">
      <c r="B187" s="456" t="s">
        <v>621</v>
      </c>
      <c r="C187" s="457"/>
      <c r="D187" s="457"/>
      <c r="E187" s="457"/>
      <c r="F187" s="457"/>
      <c r="G187" s="457"/>
      <c r="H187" s="457"/>
    </row>
    <row r="189" spans="2:8" x14ac:dyDescent="0.25">
      <c r="B189" s="442" t="s">
        <v>289</v>
      </c>
      <c r="C189" s="442"/>
      <c r="D189" s="442"/>
      <c r="E189" s="442"/>
      <c r="F189" s="442"/>
      <c r="G189" s="442"/>
      <c r="H189" s="442"/>
    </row>
    <row r="190" spans="2:8" x14ac:dyDescent="0.25">
      <c r="H190" s="37"/>
    </row>
    <row r="191" spans="2:8" x14ac:dyDescent="0.25">
      <c r="B191" s="446" t="s">
        <v>290</v>
      </c>
      <c r="C191" s="446"/>
      <c r="D191" s="446"/>
      <c r="E191" s="446"/>
      <c r="F191" s="446"/>
      <c r="G191" s="446"/>
      <c r="H191" s="446"/>
    </row>
    <row r="192" spans="2:8" ht="89.25" customHeight="1" x14ac:dyDescent="0.25">
      <c r="B192" s="447" t="s">
        <v>623</v>
      </c>
      <c r="C192" s="447"/>
      <c r="D192" s="447"/>
      <c r="E192" s="447"/>
      <c r="F192" s="447"/>
      <c r="G192" s="447"/>
      <c r="H192" s="447"/>
    </row>
    <row r="193" spans="2:9" x14ac:dyDescent="0.25">
      <c r="B193" s="55" t="s">
        <v>561</v>
      </c>
      <c r="C193" s="55"/>
      <c r="D193" s="55"/>
      <c r="E193" s="55"/>
      <c r="F193" s="55"/>
      <c r="G193" s="55"/>
      <c r="H193" s="55"/>
    </row>
    <row r="194" spans="2:9" x14ac:dyDescent="0.25">
      <c r="B194" s="390" t="s">
        <v>175</v>
      </c>
      <c r="C194" s="104">
        <v>46112</v>
      </c>
      <c r="D194" s="391">
        <v>46022</v>
      </c>
      <c r="E194" s="104">
        <v>45747</v>
      </c>
      <c r="G194" s="37"/>
    </row>
    <row r="195" spans="2:9" x14ac:dyDescent="0.25">
      <c r="B195" s="283" t="s">
        <v>291</v>
      </c>
      <c r="C195" s="125">
        <v>6480.64</v>
      </c>
      <c r="D195" s="339">
        <v>6572.46</v>
      </c>
      <c r="E195" s="125">
        <v>7973.54</v>
      </c>
      <c r="F195" s="37"/>
      <c r="G195" s="37"/>
    </row>
    <row r="196" spans="2:9" x14ac:dyDescent="0.25">
      <c r="B196" s="284" t="s">
        <v>292</v>
      </c>
      <c r="C196" s="129">
        <v>6509.67</v>
      </c>
      <c r="D196" s="340">
        <v>6585.55</v>
      </c>
      <c r="E196" s="129">
        <v>7983.79</v>
      </c>
      <c r="G196" s="37"/>
    </row>
    <row r="197" spans="2:9" x14ac:dyDescent="0.25">
      <c r="B197" s="56"/>
      <c r="C197" s="295"/>
      <c r="D197" s="295"/>
      <c r="G197" s="37"/>
    </row>
    <row r="198" spans="2:9" x14ac:dyDescent="0.25">
      <c r="B198" s="55" t="s">
        <v>562</v>
      </c>
      <c r="C198" s="295"/>
      <c r="D198" s="295"/>
      <c r="G198" s="37"/>
    </row>
    <row r="199" spans="2:9" x14ac:dyDescent="0.25">
      <c r="B199" s="294" t="s">
        <v>175</v>
      </c>
      <c r="C199" s="297">
        <v>46112</v>
      </c>
      <c r="D199" s="393">
        <v>46022</v>
      </c>
      <c r="E199" s="297">
        <v>45747</v>
      </c>
      <c r="G199" s="37"/>
    </row>
    <row r="200" spans="2:9" x14ac:dyDescent="0.25">
      <c r="B200" s="296" t="s">
        <v>563</v>
      </c>
      <c r="C200" s="392">
        <v>6503.49</v>
      </c>
      <c r="D200" s="341">
        <v>6575.71</v>
      </c>
      <c r="E200" s="392">
        <v>7994.25</v>
      </c>
      <c r="G200" s="37"/>
    </row>
    <row r="201" spans="2:9" x14ac:dyDescent="0.25">
      <c r="B201" s="56"/>
      <c r="C201" s="295"/>
      <c r="D201" s="295"/>
      <c r="E201" s="295"/>
      <c r="H201" s="37"/>
    </row>
    <row r="202" spans="2:9" x14ac:dyDescent="0.25">
      <c r="B202" s="446" t="s">
        <v>293</v>
      </c>
      <c r="C202" s="446"/>
      <c r="D202" s="446"/>
      <c r="E202" s="446"/>
      <c r="F202" s="446"/>
      <c r="G202" s="446"/>
      <c r="H202" s="446"/>
    </row>
    <row r="203" spans="2:9" x14ac:dyDescent="0.25">
      <c r="H203" s="37"/>
    </row>
    <row r="204" spans="2:9" ht="70.5" customHeight="1" x14ac:dyDescent="0.25">
      <c r="B204" s="468" t="s">
        <v>624</v>
      </c>
      <c r="C204" s="468"/>
      <c r="D204" s="468"/>
      <c r="E204" s="468"/>
      <c r="F204" s="468"/>
      <c r="G204" s="468"/>
      <c r="H204" s="468"/>
      <c r="I204" s="468"/>
    </row>
    <row r="205" spans="2:9" ht="30" x14ac:dyDescent="0.25">
      <c r="B205" s="454" t="s">
        <v>294</v>
      </c>
      <c r="C205" s="454" t="s">
        <v>295</v>
      </c>
      <c r="D205" s="454" t="s">
        <v>296</v>
      </c>
      <c r="E205" s="25" t="s">
        <v>297</v>
      </c>
      <c r="F205" s="25" t="s">
        <v>298</v>
      </c>
      <c r="G205" s="25" t="s">
        <v>296</v>
      </c>
      <c r="H205" s="25" t="s">
        <v>297</v>
      </c>
      <c r="I205" s="106" t="s">
        <v>298</v>
      </c>
    </row>
    <row r="206" spans="2:9" x14ac:dyDescent="0.25">
      <c r="B206" s="455"/>
      <c r="C206" s="455"/>
      <c r="D206" s="455"/>
      <c r="E206" s="67">
        <f>+BBGG!D7</f>
        <v>46112</v>
      </c>
      <c r="F206" s="67">
        <f>+E206</f>
        <v>46112</v>
      </c>
      <c r="G206" s="67"/>
      <c r="H206" s="67">
        <f>+BBGG!E7</f>
        <v>46022</v>
      </c>
      <c r="I206" s="107">
        <f>+H206</f>
        <v>46022</v>
      </c>
    </row>
    <row r="207" spans="2:9" x14ac:dyDescent="0.25">
      <c r="B207" s="28" t="s">
        <v>96</v>
      </c>
      <c r="C207" s="74"/>
      <c r="D207" s="98"/>
      <c r="E207" s="74"/>
      <c r="F207" s="74"/>
      <c r="G207" s="74"/>
      <c r="H207" s="28"/>
      <c r="I207" s="74"/>
    </row>
    <row r="208" spans="2:9" x14ac:dyDescent="0.25">
      <c r="B208" s="108" t="s">
        <v>99</v>
      </c>
      <c r="C208" s="74"/>
      <c r="D208" s="98"/>
      <c r="E208" s="74"/>
      <c r="F208" s="109"/>
      <c r="G208" s="109"/>
      <c r="H208" s="108"/>
      <c r="I208" s="74"/>
    </row>
    <row r="209" spans="1:9" x14ac:dyDescent="0.25">
      <c r="B209" s="41" t="s">
        <v>101</v>
      </c>
      <c r="C209" s="110" t="s">
        <v>299</v>
      </c>
      <c r="D209" s="111">
        <v>3652970.0639134403</v>
      </c>
      <c r="E209" s="112">
        <f>+_xlfn.XLOOKUP(E206,C199:D199,C200:D200)</f>
        <v>6503.49</v>
      </c>
      <c r="F209" s="61">
        <f>+D209*E209</f>
        <v>23757054280.960419</v>
      </c>
      <c r="G209" s="228">
        <v>4142739.7516302876</v>
      </c>
      <c r="H209" s="113">
        <f>+_xlfn.XLOOKUP(H206,C194:D194,C195:D195)</f>
        <v>6572.46</v>
      </c>
      <c r="I209" s="61">
        <f t="shared" ref="I209:I212" si="0">+G209*H209</f>
        <v>27227991308</v>
      </c>
    </row>
    <row r="210" spans="1:9" x14ac:dyDescent="0.25">
      <c r="B210" s="31" t="s">
        <v>126</v>
      </c>
      <c r="C210" s="114" t="s">
        <v>299</v>
      </c>
      <c r="D210" s="115">
        <v>826309.7073745802</v>
      </c>
      <c r="E210" s="116">
        <f>+E209</f>
        <v>6503.49</v>
      </c>
      <c r="F210" s="73">
        <f>+D210*E210</f>
        <v>5373896918.813508</v>
      </c>
      <c r="G210" s="236">
        <v>393273.26237055834</v>
      </c>
      <c r="H210" s="117">
        <f>+H209</f>
        <v>6572.46</v>
      </c>
      <c r="I210" s="73">
        <f t="shared" si="0"/>
        <v>2584772786</v>
      </c>
    </row>
    <row r="211" spans="1:9" x14ac:dyDescent="0.25">
      <c r="B211" s="31" t="s">
        <v>300</v>
      </c>
      <c r="C211" s="114" t="s">
        <v>299</v>
      </c>
      <c r="D211" s="115">
        <v>33454617.154478569</v>
      </c>
      <c r="E211" s="116">
        <f>+E210</f>
        <v>6503.49</v>
      </c>
      <c r="F211" s="73">
        <f>+D211*E211</f>
        <v>217571768117.97983</v>
      </c>
      <c r="G211" s="236">
        <v>38298048.550466642</v>
      </c>
      <c r="H211" s="117">
        <f>+H210</f>
        <v>6572.46</v>
      </c>
      <c r="I211" s="73">
        <f t="shared" si="0"/>
        <v>251712392176</v>
      </c>
    </row>
    <row r="212" spans="1:9" x14ac:dyDescent="0.25">
      <c r="B212" s="4" t="s">
        <v>137</v>
      </c>
      <c r="C212" s="5" t="s">
        <v>299</v>
      </c>
      <c r="D212" s="118">
        <v>124990.35326757851</v>
      </c>
      <c r="E212" s="129">
        <f>+E211</f>
        <v>6503.49</v>
      </c>
      <c r="F212" s="6">
        <f>+D212*E212</f>
        <v>812873512.57216418</v>
      </c>
      <c r="G212" s="237">
        <v>124612.78897094847</v>
      </c>
      <c r="H212" s="119">
        <f>+H211</f>
        <v>6572.46</v>
      </c>
      <c r="I212" s="6">
        <f t="shared" si="0"/>
        <v>819012571</v>
      </c>
    </row>
    <row r="213" spans="1:9" x14ac:dyDescent="0.25">
      <c r="A213" s="24"/>
      <c r="B213" s="120" t="s">
        <v>301</v>
      </c>
      <c r="C213" s="121"/>
      <c r="D213" s="122">
        <f>SUM(D209:D212)</f>
        <v>38058887.279034168</v>
      </c>
      <c r="E213" s="122"/>
      <c r="F213" s="122"/>
      <c r="G213" s="122">
        <f>SUM(G209:G212)</f>
        <v>42958674.353438437</v>
      </c>
      <c r="H213" s="122"/>
      <c r="I213" s="123"/>
    </row>
    <row r="214" spans="1:9" x14ac:dyDescent="0.25">
      <c r="B214" s="28" t="s">
        <v>98</v>
      </c>
      <c r="C214" s="28"/>
      <c r="D214" s="98"/>
      <c r="E214" s="124"/>
      <c r="F214" s="74"/>
      <c r="G214" s="74"/>
      <c r="H214" s="124"/>
      <c r="I214" s="34"/>
    </row>
    <row r="215" spans="1:9" x14ac:dyDescent="0.25">
      <c r="B215" s="28" t="s">
        <v>100</v>
      </c>
      <c r="C215" s="28"/>
      <c r="D215" s="98"/>
      <c r="E215" s="124"/>
      <c r="F215" s="74"/>
      <c r="G215" s="74"/>
      <c r="H215" s="124"/>
      <c r="I215" s="34"/>
    </row>
    <row r="216" spans="1:9" x14ac:dyDescent="0.25">
      <c r="B216" s="41" t="s">
        <v>107</v>
      </c>
      <c r="C216" s="110" t="s">
        <v>299</v>
      </c>
      <c r="D216" s="111">
        <v>91901.839417359093</v>
      </c>
      <c r="E216" s="125">
        <f>+_xlfn.XLOOKUP(E206,C199:D199,C200:D200)</f>
        <v>6503.49</v>
      </c>
      <c r="F216" s="73">
        <f>+D216*E216</f>
        <v>597682693.63240063</v>
      </c>
      <c r="G216" s="253">
        <v>73544.287113452941</v>
      </c>
      <c r="H216" s="126">
        <f>+_xlfn.XLOOKUP(H206,C194:D194,C196:D196)</f>
        <v>6585.55</v>
      </c>
      <c r="I216" s="73">
        <f>+G216*H216</f>
        <v>484329580.00000006</v>
      </c>
    </row>
    <row r="217" spans="1:9" x14ac:dyDescent="0.25">
      <c r="B217" s="31" t="s">
        <v>104</v>
      </c>
      <c r="C217" s="114" t="s">
        <v>299</v>
      </c>
      <c r="D217" s="115">
        <v>934126.41762178415</v>
      </c>
      <c r="E217" s="127">
        <f>+E216</f>
        <v>6503.49</v>
      </c>
      <c r="F217" s="73">
        <f>+D217*E217</f>
        <v>6075081815.7390966</v>
      </c>
      <c r="G217" s="253">
        <v>1163441.3271480741</v>
      </c>
      <c r="H217" s="128">
        <f>+H216</f>
        <v>6585.55</v>
      </c>
      <c r="I217" s="73">
        <f t="shared" ref="I217:I218" si="1">+G217*H217</f>
        <v>7661901031.999999</v>
      </c>
    </row>
    <row r="218" spans="1:9" x14ac:dyDescent="0.25">
      <c r="B218" s="4" t="s">
        <v>302</v>
      </c>
      <c r="C218" s="5" t="s">
        <v>299</v>
      </c>
      <c r="D218" s="118">
        <v>37015454.058347046</v>
      </c>
      <c r="E218" s="129">
        <f>+E217</f>
        <v>6503.49</v>
      </c>
      <c r="F218" s="73">
        <f>+D218*E218</f>
        <v>240729635313.91943</v>
      </c>
      <c r="G218" s="253">
        <v>42064525.752746545</v>
      </c>
      <c r="H218" s="130">
        <f>+H217</f>
        <v>6585.55</v>
      </c>
      <c r="I218" s="73">
        <f t="shared" si="1"/>
        <v>277018037571</v>
      </c>
    </row>
    <row r="219" spans="1:9" x14ac:dyDescent="0.25">
      <c r="A219" s="24"/>
      <c r="B219" s="131" t="s">
        <v>303</v>
      </c>
      <c r="C219" s="124"/>
      <c r="D219" s="132">
        <f>SUM(D216:D218)</f>
        <v>38041482.315386191</v>
      </c>
      <c r="E219" s="124"/>
      <c r="F219" s="124"/>
      <c r="G219" s="132">
        <f>SUM(G216:G218)</f>
        <v>43301511.367008075</v>
      </c>
      <c r="H219" s="124"/>
      <c r="I219" s="133"/>
    </row>
    <row r="220" spans="1:9" x14ac:dyDescent="0.25">
      <c r="I220" s="37"/>
    </row>
    <row r="221" spans="1:9" x14ac:dyDescent="0.25">
      <c r="B221" s="62" t="s">
        <v>304</v>
      </c>
      <c r="C221" s="93"/>
      <c r="D221" s="262">
        <f>+D213-D219</f>
        <v>17404.963647976518</v>
      </c>
      <c r="E221" s="99"/>
      <c r="F221" s="99"/>
      <c r="G221" s="262">
        <f>+G213-G219</f>
        <v>-342837.01356963813</v>
      </c>
      <c r="H221" s="99"/>
      <c r="I221" s="134"/>
    </row>
    <row r="222" spans="1:9" x14ac:dyDescent="0.25">
      <c r="B222" s="24"/>
      <c r="C222" s="24"/>
      <c r="D222" s="135"/>
      <c r="H222" s="37"/>
    </row>
    <row r="223" spans="1:9" x14ac:dyDescent="0.25">
      <c r="B223" s="442" t="s">
        <v>305</v>
      </c>
      <c r="C223" s="442"/>
      <c r="D223" s="442"/>
      <c r="E223" s="442"/>
      <c r="F223" s="442"/>
      <c r="G223" s="442"/>
      <c r="H223" s="442"/>
    </row>
    <row r="224" spans="1:9" x14ac:dyDescent="0.25">
      <c r="H224" s="37"/>
    </row>
    <row r="225" spans="2:9" ht="126" customHeight="1" x14ac:dyDescent="0.25">
      <c r="B225" s="441" t="s">
        <v>625</v>
      </c>
      <c r="C225" s="441"/>
      <c r="D225" s="441"/>
      <c r="E225" s="441"/>
      <c r="F225" s="441"/>
      <c r="G225" s="441"/>
      <c r="H225" s="441"/>
      <c r="I225" s="441"/>
    </row>
    <row r="226" spans="2:9" x14ac:dyDescent="0.25">
      <c r="H226" s="37"/>
    </row>
    <row r="227" spans="2:9" ht="45" x14ac:dyDescent="0.25">
      <c r="B227" s="460" t="s">
        <v>306</v>
      </c>
      <c r="C227" s="25" t="s">
        <v>307</v>
      </c>
      <c r="D227" s="25" t="s">
        <v>308</v>
      </c>
      <c r="E227" s="25" t="s">
        <v>307</v>
      </c>
      <c r="F227" s="25" t="s">
        <v>308</v>
      </c>
    </row>
    <row r="228" spans="2:9" x14ac:dyDescent="0.25">
      <c r="B228" s="460"/>
      <c r="C228" s="67">
        <f>+E206</f>
        <v>46112</v>
      </c>
      <c r="D228" s="67">
        <f>+C228</f>
        <v>46112</v>
      </c>
      <c r="E228" s="67">
        <f>+H206</f>
        <v>46022</v>
      </c>
      <c r="F228" s="67">
        <f>+E228</f>
        <v>46022</v>
      </c>
    </row>
    <row r="229" spans="2:9" ht="30" x14ac:dyDescent="0.25">
      <c r="B229" s="136" t="s">
        <v>309</v>
      </c>
      <c r="C229" s="137">
        <f>+C200</f>
        <v>6503.49</v>
      </c>
      <c r="D229" s="138">
        <v>7237121364</v>
      </c>
      <c r="E229" s="137">
        <f>+D200</f>
        <v>6575.71</v>
      </c>
      <c r="F229" s="138">
        <v>8927051765</v>
      </c>
    </row>
    <row r="230" spans="2:9" ht="30" x14ac:dyDescent="0.25">
      <c r="B230" s="136" t="s">
        <v>310</v>
      </c>
      <c r="C230" s="137">
        <f>+C229</f>
        <v>6503.49</v>
      </c>
      <c r="D230" s="138">
        <v>8245464726</v>
      </c>
      <c r="E230" s="137">
        <f>+E229</f>
        <v>6575.71</v>
      </c>
      <c r="F230" s="138">
        <v>29408586303</v>
      </c>
    </row>
    <row r="231" spans="2:9" ht="30" x14ac:dyDescent="0.25">
      <c r="B231" s="136" t="s">
        <v>311</v>
      </c>
      <c r="C231" s="137">
        <f>+C230</f>
        <v>6503.49</v>
      </c>
      <c r="D231" s="138">
        <v>9861830242</v>
      </c>
      <c r="E231" s="137">
        <f>+E230</f>
        <v>6575.71</v>
      </c>
      <c r="F231" s="138">
        <v>31431942667</v>
      </c>
    </row>
    <row r="232" spans="2:9" ht="30" x14ac:dyDescent="0.25">
      <c r="B232" s="136" t="s">
        <v>312</v>
      </c>
      <c r="C232" s="137">
        <f>+C231</f>
        <v>6503.49</v>
      </c>
      <c r="D232" s="138">
        <v>5583723226</v>
      </c>
      <c r="E232" s="137">
        <f>+E231</f>
        <v>6575.71</v>
      </c>
      <c r="F232" s="138">
        <v>5890946928</v>
      </c>
    </row>
    <row r="233" spans="2:9" x14ac:dyDescent="0.25">
      <c r="B233" s="56"/>
      <c r="C233" s="139"/>
      <c r="D233" s="97"/>
      <c r="E233" s="139"/>
      <c r="F233" s="97"/>
    </row>
    <row r="234" spans="2:9" x14ac:dyDescent="0.25">
      <c r="B234" s="140" t="s">
        <v>65</v>
      </c>
      <c r="C234" s="141"/>
      <c r="D234" s="263">
        <f>+D229+D230-D231-D232</f>
        <v>37032622</v>
      </c>
      <c r="E234" s="142"/>
      <c r="F234" s="263">
        <f>+F229+F230-F231-F232</f>
        <v>1012748473</v>
      </c>
    </row>
    <row r="235" spans="2:9" x14ac:dyDescent="0.25">
      <c r="H235" s="37"/>
    </row>
    <row r="236" spans="2:9" x14ac:dyDescent="0.25">
      <c r="B236" s="449" t="s">
        <v>647</v>
      </c>
      <c r="C236" s="449"/>
      <c r="D236" s="449"/>
      <c r="E236" s="449"/>
      <c r="F236" s="449"/>
      <c r="G236" s="449"/>
      <c r="H236" s="449"/>
    </row>
    <row r="237" spans="2:9" ht="119.25" customHeight="1" x14ac:dyDescent="0.25">
      <c r="B237" s="449"/>
      <c r="C237" s="449"/>
      <c r="D237" s="449"/>
      <c r="E237" s="449"/>
      <c r="F237" s="449"/>
      <c r="G237" s="449"/>
      <c r="H237" s="449"/>
    </row>
    <row r="238" spans="2:9" x14ac:dyDescent="0.25">
      <c r="H238" s="37"/>
    </row>
    <row r="239" spans="2:9" x14ac:dyDescent="0.25">
      <c r="B239" s="131" t="s">
        <v>313</v>
      </c>
      <c r="C239" s="143">
        <f>+C228</f>
        <v>46112</v>
      </c>
      <c r="D239" s="143">
        <f>+E228</f>
        <v>46022</v>
      </c>
      <c r="H239" s="37"/>
    </row>
    <row r="240" spans="2:9" x14ac:dyDescent="0.25">
      <c r="B240" s="144" t="s">
        <v>316</v>
      </c>
      <c r="C240" s="69">
        <v>303421507</v>
      </c>
      <c r="D240" s="69">
        <v>104659902</v>
      </c>
      <c r="E240" s="145"/>
    </row>
    <row r="241" spans="2:8" x14ac:dyDescent="0.25">
      <c r="B241" s="144" t="s">
        <v>654</v>
      </c>
      <c r="C241" s="69">
        <v>141666779</v>
      </c>
      <c r="D241" s="69">
        <v>0</v>
      </c>
      <c r="E241" s="145"/>
    </row>
    <row r="242" spans="2:8" x14ac:dyDescent="0.25">
      <c r="B242" s="144" t="s">
        <v>319</v>
      </c>
      <c r="C242" s="69">
        <v>96658071</v>
      </c>
      <c r="D242" s="69">
        <v>51634377</v>
      </c>
      <c r="E242" s="145"/>
    </row>
    <row r="243" spans="2:8" x14ac:dyDescent="0.25">
      <c r="B243" s="144" t="s">
        <v>602</v>
      </c>
      <c r="C243" s="69">
        <v>23081346</v>
      </c>
      <c r="D243" s="69">
        <v>216871084</v>
      </c>
      <c r="E243" s="145"/>
    </row>
    <row r="244" spans="2:8" x14ac:dyDescent="0.25">
      <c r="B244" s="144" t="s">
        <v>551</v>
      </c>
      <c r="C244" s="69">
        <v>18930139</v>
      </c>
      <c r="D244" s="69">
        <v>19840137</v>
      </c>
      <c r="E244" s="145"/>
    </row>
    <row r="245" spans="2:8" x14ac:dyDescent="0.25">
      <c r="B245" s="144" t="s">
        <v>321</v>
      </c>
      <c r="C245" s="69">
        <v>18165614</v>
      </c>
      <c r="D245" s="69">
        <v>14983500</v>
      </c>
      <c r="E245" s="145"/>
    </row>
    <row r="246" spans="2:8" x14ac:dyDescent="0.25">
      <c r="B246" s="144" t="s">
        <v>323</v>
      </c>
      <c r="C246" s="69">
        <v>15110105</v>
      </c>
      <c r="D246" s="69">
        <v>21140121</v>
      </c>
      <c r="E246" s="145"/>
    </row>
    <row r="247" spans="2:8" x14ac:dyDescent="0.25">
      <c r="B247" s="144" t="s">
        <v>320</v>
      </c>
      <c r="C247" s="69">
        <v>11256934</v>
      </c>
      <c r="D247" s="69">
        <v>11256934</v>
      </c>
      <c r="E247" s="145"/>
    </row>
    <row r="248" spans="2:8" x14ac:dyDescent="0.25">
      <c r="B248" s="144" t="s">
        <v>326</v>
      </c>
      <c r="C248" s="69">
        <v>10000000</v>
      </c>
      <c r="D248" s="69">
        <v>7121313</v>
      </c>
      <c r="E248" s="145"/>
    </row>
    <row r="249" spans="2:8" x14ac:dyDescent="0.25">
      <c r="B249" s="144" t="s">
        <v>314</v>
      </c>
      <c r="C249" s="69">
        <v>9780014</v>
      </c>
      <c r="D249" s="69">
        <v>10000014</v>
      </c>
      <c r="E249" s="145"/>
    </row>
    <row r="250" spans="2:8" x14ac:dyDescent="0.25">
      <c r="B250" s="144" t="s">
        <v>322</v>
      </c>
      <c r="C250" s="69">
        <v>6109160</v>
      </c>
      <c r="D250" s="69">
        <v>1055613</v>
      </c>
      <c r="E250" s="145"/>
    </row>
    <row r="251" spans="2:8" x14ac:dyDescent="0.25">
      <c r="B251" s="144" t="s">
        <v>324</v>
      </c>
      <c r="C251" s="69">
        <v>147</v>
      </c>
      <c r="D251" s="69">
        <v>560</v>
      </c>
      <c r="E251" s="145"/>
    </row>
    <row r="252" spans="2:8" x14ac:dyDescent="0.25">
      <c r="B252" s="144" t="s">
        <v>317</v>
      </c>
      <c r="C252" s="69">
        <v>0</v>
      </c>
      <c r="D252" s="69">
        <v>13804</v>
      </c>
      <c r="E252" s="145"/>
    </row>
    <row r="253" spans="2:8" x14ac:dyDescent="0.25">
      <c r="B253" s="144" t="s">
        <v>318</v>
      </c>
      <c r="C253" s="69">
        <v>11676697</v>
      </c>
      <c r="D253" s="69">
        <v>5003384</v>
      </c>
      <c r="E253" s="146"/>
    </row>
    <row r="254" spans="2:8" x14ac:dyDescent="0.25">
      <c r="B254" s="147" t="s">
        <v>327</v>
      </c>
      <c r="C254" s="148">
        <f>SUM(C240:C253)</f>
        <v>665856513</v>
      </c>
      <c r="D254" s="148">
        <f>SUM(D240:D253)</f>
        <v>463580743</v>
      </c>
      <c r="E254" s="146"/>
      <c r="H254" s="37"/>
    </row>
    <row r="255" spans="2:8" x14ac:dyDescent="0.25">
      <c r="B255" s="53"/>
      <c r="C255" s="149"/>
      <c r="D255" s="149"/>
      <c r="E255" s="146"/>
    </row>
    <row r="256" spans="2:8" x14ac:dyDescent="0.25">
      <c r="B256" s="150" t="s">
        <v>328</v>
      </c>
      <c r="C256" s="151">
        <f>+C239</f>
        <v>46112</v>
      </c>
      <c r="D256" s="151">
        <f>+D239</f>
        <v>46022</v>
      </c>
      <c r="E256" s="146"/>
    </row>
    <row r="257" spans="2:8" x14ac:dyDescent="0.25">
      <c r="B257" s="144" t="s">
        <v>335</v>
      </c>
      <c r="C257" s="69">
        <v>116501114</v>
      </c>
      <c r="D257" s="69">
        <v>32055929</v>
      </c>
      <c r="E257" s="146"/>
    </row>
    <row r="258" spans="2:8" x14ac:dyDescent="0.25">
      <c r="B258" s="144" t="s">
        <v>334</v>
      </c>
      <c r="C258" s="69">
        <v>68824744</v>
      </c>
      <c r="D258" s="69">
        <v>81677223</v>
      </c>
      <c r="E258" s="146"/>
    </row>
    <row r="259" spans="2:8" x14ac:dyDescent="0.25">
      <c r="B259" s="144" t="s">
        <v>655</v>
      </c>
      <c r="C259" s="69">
        <v>64189902</v>
      </c>
      <c r="D259" s="69"/>
      <c r="E259" s="146"/>
    </row>
    <row r="260" spans="2:8" x14ac:dyDescent="0.25">
      <c r="B260" s="144" t="s">
        <v>330</v>
      </c>
      <c r="C260" s="69">
        <v>46335350</v>
      </c>
      <c r="D260" s="69">
        <v>49524960</v>
      </c>
      <c r="E260" s="146"/>
    </row>
    <row r="261" spans="2:8" x14ac:dyDescent="0.25">
      <c r="B261" s="144" t="s">
        <v>321</v>
      </c>
      <c r="C261" s="69">
        <v>40731293</v>
      </c>
      <c r="D261" s="69">
        <v>39454128</v>
      </c>
      <c r="E261" s="146"/>
    </row>
    <row r="262" spans="2:8" x14ac:dyDescent="0.25">
      <c r="B262" s="144" t="s">
        <v>564</v>
      </c>
      <c r="C262" s="69">
        <v>38635415</v>
      </c>
      <c r="D262" s="69">
        <v>179900839</v>
      </c>
    </row>
    <row r="263" spans="2:8" x14ac:dyDescent="0.25">
      <c r="B263" s="144" t="s">
        <v>325</v>
      </c>
      <c r="C263" s="69">
        <v>32518751</v>
      </c>
      <c r="D263" s="69">
        <v>32879865</v>
      </c>
      <c r="E263" s="57"/>
      <c r="F263" s="37"/>
    </row>
    <row r="264" spans="2:8" x14ac:dyDescent="0.25">
      <c r="B264" s="144" t="s">
        <v>331</v>
      </c>
      <c r="C264" s="69">
        <v>32517450</v>
      </c>
      <c r="D264" s="69">
        <v>32878550</v>
      </c>
    </row>
    <row r="265" spans="2:8" x14ac:dyDescent="0.25">
      <c r="B265" s="144" t="s">
        <v>332</v>
      </c>
      <c r="C265" s="69">
        <v>30244415</v>
      </c>
      <c r="D265" s="69">
        <v>30389973</v>
      </c>
    </row>
    <row r="266" spans="2:8" x14ac:dyDescent="0.25">
      <c r="B266" s="144" t="s">
        <v>323</v>
      </c>
      <c r="C266" s="69">
        <v>19510470</v>
      </c>
      <c r="D266" s="69">
        <v>19727130</v>
      </c>
    </row>
    <row r="267" spans="2:8" x14ac:dyDescent="0.25">
      <c r="B267" s="144" t="s">
        <v>589</v>
      </c>
      <c r="C267" s="69">
        <v>19497138</v>
      </c>
      <c r="D267" s="69">
        <v>6600698</v>
      </c>
    </row>
    <row r="268" spans="2:8" x14ac:dyDescent="0.25">
      <c r="B268" s="144" t="s">
        <v>365</v>
      </c>
      <c r="C268" s="69">
        <v>6503490</v>
      </c>
      <c r="D268" s="69">
        <v>6417892960</v>
      </c>
      <c r="F268" s="37"/>
    </row>
    <row r="269" spans="2:8" x14ac:dyDescent="0.25">
      <c r="B269" s="144" t="s">
        <v>320</v>
      </c>
      <c r="C269" s="69">
        <v>6217336</v>
      </c>
      <c r="D269" s="69">
        <v>159112718</v>
      </c>
      <c r="F269" s="37"/>
    </row>
    <row r="270" spans="2:8" x14ac:dyDescent="0.25">
      <c r="B270" s="144" t="s">
        <v>329</v>
      </c>
      <c r="C270" s="69">
        <v>0</v>
      </c>
      <c r="D270" s="69">
        <v>11792537561</v>
      </c>
      <c r="F270" s="37"/>
    </row>
    <row r="271" spans="2:8" x14ac:dyDescent="0.25">
      <c r="B271" s="144" t="s">
        <v>333</v>
      </c>
      <c r="C271" s="69">
        <v>25124087</v>
      </c>
      <c r="D271" s="69">
        <v>111276336</v>
      </c>
      <c r="F271" s="37"/>
    </row>
    <row r="272" spans="2:8" x14ac:dyDescent="0.25">
      <c r="B272" s="131" t="s">
        <v>327</v>
      </c>
      <c r="C272" s="133">
        <f>SUM(C257:C271)</f>
        <v>547350955</v>
      </c>
      <c r="D272" s="133">
        <f>SUM(D257:D271)</f>
        <v>18985908870</v>
      </c>
      <c r="E272" s="152"/>
      <c r="F272" s="37"/>
      <c r="G272" s="23"/>
      <c r="H272" s="23"/>
    </row>
    <row r="273" spans="2:8" x14ac:dyDescent="0.25">
      <c r="B273" s="57"/>
      <c r="C273" s="57"/>
      <c r="D273" s="57"/>
      <c r="E273" s="152"/>
      <c r="F273" s="37"/>
      <c r="G273" s="37"/>
    </row>
    <row r="274" spans="2:8" x14ac:dyDescent="0.25">
      <c r="B274" s="131" t="s">
        <v>109</v>
      </c>
      <c r="C274" s="143">
        <v>46022</v>
      </c>
      <c r="D274" s="143">
        <v>45657</v>
      </c>
      <c r="E274" s="152"/>
      <c r="F274" s="37"/>
      <c r="G274" s="37"/>
    </row>
    <row r="275" spans="2:8" x14ac:dyDescent="0.25">
      <c r="B275" s="383" t="s">
        <v>635</v>
      </c>
      <c r="C275" s="69">
        <v>18807977383</v>
      </c>
      <c r="D275" s="69">
        <v>7158867570</v>
      </c>
      <c r="E275" s="152"/>
      <c r="F275" s="37"/>
      <c r="G275" s="37"/>
    </row>
    <row r="276" spans="2:8" x14ac:dyDescent="0.25">
      <c r="B276" s="144" t="s">
        <v>636</v>
      </c>
      <c r="C276" s="69">
        <v>3564531930</v>
      </c>
      <c r="D276" s="69">
        <v>4854545705</v>
      </c>
      <c r="E276" s="152"/>
      <c r="F276" s="37"/>
      <c r="G276" s="37"/>
    </row>
    <row r="277" spans="2:8" x14ac:dyDescent="0.25">
      <c r="B277" s="144" t="s">
        <v>637</v>
      </c>
      <c r="C277" s="69">
        <v>2411686335</v>
      </c>
      <c r="D277" s="69">
        <v>746591713</v>
      </c>
      <c r="E277" s="152"/>
      <c r="F277" s="37"/>
      <c r="G277" s="37"/>
    </row>
    <row r="278" spans="2:8" x14ac:dyDescent="0.25">
      <c r="B278" s="144" t="s">
        <v>638</v>
      </c>
      <c r="C278" s="69">
        <v>1350048563</v>
      </c>
      <c r="D278" s="69">
        <v>302666715</v>
      </c>
      <c r="E278" s="152"/>
      <c r="F278" s="37"/>
      <c r="G278" s="37"/>
    </row>
    <row r="279" spans="2:8" x14ac:dyDescent="0.25">
      <c r="B279" s="144" t="s">
        <v>639</v>
      </c>
      <c r="C279" s="69">
        <v>445914013</v>
      </c>
      <c r="D279" s="69">
        <v>100000000</v>
      </c>
      <c r="E279" s="152"/>
      <c r="F279" s="37"/>
      <c r="G279" s="37"/>
    </row>
    <row r="280" spans="2:8" x14ac:dyDescent="0.25">
      <c r="B280" s="144" t="s">
        <v>640</v>
      </c>
      <c r="C280" s="69">
        <v>353791092</v>
      </c>
      <c r="D280" s="69">
        <v>32878550</v>
      </c>
      <c r="E280" s="152"/>
      <c r="F280" s="37"/>
      <c r="G280" s="37"/>
    </row>
    <row r="281" spans="2:8" x14ac:dyDescent="0.25">
      <c r="B281" s="131" t="s">
        <v>327</v>
      </c>
      <c r="C281" s="133">
        <f>SUM(C275:C280)</f>
        <v>26933949316</v>
      </c>
      <c r="D281" s="133">
        <f>SUM(D275:D280)</f>
        <v>13195550253</v>
      </c>
      <c r="E281" s="152"/>
      <c r="F281" s="37"/>
      <c r="G281" s="37"/>
    </row>
    <row r="282" spans="2:8" x14ac:dyDescent="0.25">
      <c r="B282" s="57"/>
      <c r="C282" s="57"/>
      <c r="D282" s="57"/>
      <c r="E282" s="152"/>
      <c r="F282" s="37"/>
      <c r="G282" s="37"/>
    </row>
    <row r="283" spans="2:8" x14ac:dyDescent="0.25">
      <c r="B283" s="131" t="s">
        <v>336</v>
      </c>
      <c r="C283" s="153">
        <f>+C254+C272+C281</f>
        <v>28147156784</v>
      </c>
      <c r="D283" s="153">
        <f>+D254+D272+D281</f>
        <v>32645039866</v>
      </c>
      <c r="E283" s="152"/>
      <c r="F283" s="37"/>
      <c r="G283" s="37"/>
    </row>
    <row r="284" spans="2:8" x14ac:dyDescent="0.25">
      <c r="B284" s="154"/>
      <c r="C284" s="152"/>
      <c r="D284" s="152"/>
      <c r="E284" s="152"/>
      <c r="F284" s="37"/>
      <c r="G284" s="37"/>
    </row>
    <row r="285" spans="2:8" x14ac:dyDescent="0.25">
      <c r="B285" s="446" t="s">
        <v>337</v>
      </c>
      <c r="C285" s="446"/>
      <c r="D285" s="446"/>
      <c r="E285" s="446"/>
      <c r="F285" s="446"/>
      <c r="G285" s="446"/>
      <c r="H285" s="446"/>
    </row>
    <row r="286" spans="2:8" x14ac:dyDescent="0.25">
      <c r="H286" s="37"/>
    </row>
    <row r="287" spans="2:8" x14ac:dyDescent="0.25">
      <c r="B287" s="53" t="s">
        <v>338</v>
      </c>
      <c r="C287" s="53"/>
      <c r="D287" s="53"/>
      <c r="E287" s="53"/>
      <c r="F287" s="53"/>
      <c r="G287" s="53"/>
      <c r="H287" s="53"/>
    </row>
    <row r="288" spans="2:8" x14ac:dyDescent="0.25">
      <c r="B288" s="53"/>
      <c r="C288" s="53"/>
      <c r="D288" s="53"/>
      <c r="E288" s="53"/>
      <c r="F288" s="53"/>
      <c r="G288" s="53"/>
      <c r="H288" s="155"/>
    </row>
    <row r="289" spans="2:8" x14ac:dyDescent="0.25">
      <c r="B289" s="25" t="s">
        <v>175</v>
      </c>
      <c r="C289" s="67">
        <f>+C239</f>
        <v>46112</v>
      </c>
      <c r="D289" s="67">
        <f>+D239</f>
        <v>46022</v>
      </c>
      <c r="H289" s="37"/>
    </row>
    <row r="290" spans="2:8" x14ac:dyDescent="0.25">
      <c r="B290" s="156" t="s">
        <v>339</v>
      </c>
      <c r="C290" s="68">
        <v>385347950</v>
      </c>
      <c r="D290" s="68">
        <v>1783220019</v>
      </c>
    </row>
    <row r="291" spans="2:8" x14ac:dyDescent="0.25">
      <c r="B291" s="156" t="s">
        <v>341</v>
      </c>
      <c r="C291" s="68">
        <v>8250000</v>
      </c>
      <c r="D291" s="68">
        <v>23100000</v>
      </c>
    </row>
    <row r="292" spans="2:8" x14ac:dyDescent="0.25">
      <c r="B292" s="156" t="s">
        <v>342</v>
      </c>
      <c r="C292" s="68">
        <v>1100000</v>
      </c>
      <c r="D292" s="68">
        <v>1100000</v>
      </c>
    </row>
    <row r="293" spans="2:8" x14ac:dyDescent="0.25">
      <c r="B293" s="156" t="s">
        <v>340</v>
      </c>
      <c r="C293" s="68">
        <v>0</v>
      </c>
      <c r="D293" s="68">
        <v>195000</v>
      </c>
    </row>
    <row r="294" spans="2:8" x14ac:dyDescent="0.25">
      <c r="B294" s="156" t="s">
        <v>603</v>
      </c>
      <c r="C294" s="68">
        <v>0</v>
      </c>
      <c r="D294" s="68">
        <v>8250000</v>
      </c>
    </row>
    <row r="295" spans="2:8" x14ac:dyDescent="0.25">
      <c r="B295" s="62" t="s">
        <v>343</v>
      </c>
      <c r="C295" s="71">
        <f>SUM(C290:C294)</f>
        <v>394697950</v>
      </c>
      <c r="D295" s="71">
        <f>SUM(D290:D294)</f>
        <v>1815865019</v>
      </c>
      <c r="F295" s="37"/>
    </row>
    <row r="296" spans="2:8" x14ac:dyDescent="0.25">
      <c r="H296" s="37"/>
    </row>
    <row r="297" spans="2:8" x14ac:dyDescent="0.25">
      <c r="B297" s="446" t="s">
        <v>344</v>
      </c>
      <c r="C297" s="446"/>
      <c r="D297" s="446"/>
      <c r="E297" s="446"/>
      <c r="F297" s="446"/>
      <c r="G297" s="446"/>
      <c r="H297" s="446"/>
    </row>
    <row r="298" spans="2:8" x14ac:dyDescent="0.25">
      <c r="H298" s="37"/>
    </row>
    <row r="299" spans="2:8" x14ac:dyDescent="0.25">
      <c r="B299" s="66" t="s">
        <v>175</v>
      </c>
      <c r="C299" s="67">
        <f>+C289</f>
        <v>46112</v>
      </c>
      <c r="D299" s="67">
        <f>+D289</f>
        <v>46022</v>
      </c>
    </row>
    <row r="300" spans="2:8" x14ac:dyDescent="0.25">
      <c r="B300" s="31" t="s">
        <v>346</v>
      </c>
      <c r="C300" s="73">
        <v>10921</v>
      </c>
      <c r="D300" s="73">
        <v>10921</v>
      </c>
    </row>
    <row r="301" spans="2:8" x14ac:dyDescent="0.25">
      <c r="B301" s="31" t="s">
        <v>345</v>
      </c>
      <c r="C301" s="73">
        <v>23537407</v>
      </c>
      <c r="D301" s="73">
        <v>19226199</v>
      </c>
    </row>
    <row r="302" spans="2:8" x14ac:dyDescent="0.25">
      <c r="B302" s="62" t="s">
        <v>343</v>
      </c>
      <c r="C302" s="71">
        <f>SUM(C300:C301)</f>
        <v>23548328</v>
      </c>
      <c r="D302" s="71">
        <f>SUM(D300:D301)</f>
        <v>19237120</v>
      </c>
    </row>
    <row r="303" spans="2:8" x14ac:dyDescent="0.25">
      <c r="H303" s="37"/>
    </row>
    <row r="304" spans="2:8" x14ac:dyDescent="0.25">
      <c r="B304" s="464" t="s">
        <v>347</v>
      </c>
      <c r="C304" s="464"/>
      <c r="D304" s="464"/>
      <c r="E304" s="464"/>
      <c r="F304" s="464"/>
      <c r="G304" s="464"/>
      <c r="H304" s="464"/>
    </row>
    <row r="305" spans="2:8" x14ac:dyDescent="0.25">
      <c r="B305" s="464"/>
      <c r="C305" s="464"/>
      <c r="D305" s="464"/>
      <c r="E305" s="464"/>
      <c r="F305" s="464"/>
      <c r="G305" s="464"/>
      <c r="H305" s="464"/>
    </row>
    <row r="306" spans="2:8" x14ac:dyDescent="0.25">
      <c r="H306" s="37"/>
    </row>
    <row r="307" spans="2:8" x14ac:dyDescent="0.25">
      <c r="B307" s="442" t="s">
        <v>348</v>
      </c>
      <c r="C307" s="442"/>
      <c r="D307" s="442"/>
      <c r="E307" s="442"/>
      <c r="F307" s="442"/>
      <c r="G307" s="442"/>
      <c r="H307" s="442"/>
    </row>
    <row r="308" spans="2:8" x14ac:dyDescent="0.25">
      <c r="H308" s="37"/>
    </row>
    <row r="309" spans="2:8" x14ac:dyDescent="0.25">
      <c r="H309" s="37"/>
    </row>
    <row r="310" spans="2:8" x14ac:dyDescent="0.25">
      <c r="B310" s="446" t="s">
        <v>349</v>
      </c>
      <c r="C310" s="446"/>
      <c r="D310" s="446"/>
      <c r="E310" s="446"/>
      <c r="F310" s="446"/>
      <c r="G310" s="446"/>
      <c r="H310" s="446"/>
    </row>
    <row r="311" spans="2:8" x14ac:dyDescent="0.25">
      <c r="H311" s="37"/>
    </row>
    <row r="312" spans="2:8" x14ac:dyDescent="0.25">
      <c r="B312" s="451" t="s">
        <v>350</v>
      </c>
      <c r="C312" s="452"/>
      <c r="D312" s="453"/>
      <c r="H312" s="37"/>
    </row>
    <row r="313" spans="2:8" x14ac:dyDescent="0.25">
      <c r="B313" s="66" t="s">
        <v>175</v>
      </c>
      <c r="C313" s="158">
        <f>+C299</f>
        <v>46112</v>
      </c>
      <c r="D313" s="158">
        <f>+D299</f>
        <v>46022</v>
      </c>
      <c r="F313" s="37"/>
    </row>
    <row r="314" spans="2:8" x14ac:dyDescent="0.25">
      <c r="B314" s="31" t="s">
        <v>351</v>
      </c>
      <c r="C314" s="73">
        <v>318529227</v>
      </c>
      <c r="D314" s="73">
        <v>301154374</v>
      </c>
      <c r="F314" s="37"/>
    </row>
    <row r="315" spans="2:8" x14ac:dyDescent="0.25">
      <c r="B315" s="31" t="s">
        <v>353</v>
      </c>
      <c r="C315" s="73">
        <v>168526097</v>
      </c>
      <c r="D315" s="73">
        <v>231216958</v>
      </c>
      <c r="F315" s="37"/>
    </row>
    <row r="316" spans="2:8" x14ac:dyDescent="0.25">
      <c r="B316" s="31" t="s">
        <v>352</v>
      </c>
      <c r="C316" s="73">
        <v>166786395</v>
      </c>
      <c r="D316" s="73">
        <v>101030916</v>
      </c>
    </row>
    <row r="317" spans="2:8" x14ac:dyDescent="0.25">
      <c r="B317" s="31" t="s">
        <v>354</v>
      </c>
      <c r="C317" s="73">
        <v>162875731</v>
      </c>
      <c r="D317" s="73">
        <v>198000</v>
      </c>
    </row>
    <row r="318" spans="2:8" x14ac:dyDescent="0.25">
      <c r="B318" s="62" t="s">
        <v>343</v>
      </c>
      <c r="C318" s="71">
        <f>SUM(C314:C317)</f>
        <v>816717450</v>
      </c>
      <c r="D318" s="71">
        <f>SUM(D314:D317)</f>
        <v>633600248</v>
      </c>
      <c r="E318" s="159"/>
      <c r="G318" s="23"/>
    </row>
    <row r="319" spans="2:8" x14ac:dyDescent="0.25">
      <c r="B319" s="24"/>
      <c r="C319" s="159"/>
      <c r="D319" s="159"/>
      <c r="E319" s="159"/>
      <c r="F319" s="37"/>
    </row>
    <row r="320" spans="2:8" x14ac:dyDescent="0.25">
      <c r="B320" s="451" t="s">
        <v>355</v>
      </c>
      <c r="C320" s="452"/>
      <c r="D320" s="453"/>
      <c r="H320" s="37"/>
    </row>
    <row r="321" spans="2:8" x14ac:dyDescent="0.25">
      <c r="B321" s="25" t="s">
        <v>175</v>
      </c>
      <c r="C321" s="67">
        <f>+C313</f>
        <v>46112</v>
      </c>
      <c r="D321" s="67">
        <f>+D313</f>
        <v>46022</v>
      </c>
      <c r="H321" s="37"/>
    </row>
    <row r="322" spans="2:8" x14ac:dyDescent="0.25">
      <c r="B322" s="31" t="s">
        <v>356</v>
      </c>
      <c r="C322" s="73">
        <v>702376920</v>
      </c>
      <c r="D322" s="73">
        <v>710176680</v>
      </c>
      <c r="F322" s="37"/>
    </row>
    <row r="323" spans="2:8" x14ac:dyDescent="0.25">
      <c r="B323" s="31" t="s">
        <v>357</v>
      </c>
      <c r="C323" s="73">
        <v>111390563</v>
      </c>
      <c r="D323" s="73">
        <v>112585891</v>
      </c>
      <c r="F323" s="37"/>
    </row>
    <row r="324" spans="2:8" x14ac:dyDescent="0.25">
      <c r="B324" s="31" t="s">
        <v>352</v>
      </c>
      <c r="C324" s="73">
        <v>5983628</v>
      </c>
      <c r="D324" s="73">
        <v>324536</v>
      </c>
      <c r="F324" s="37"/>
    </row>
    <row r="325" spans="2:8" x14ac:dyDescent="0.25">
      <c r="B325" s="62" t="s">
        <v>343</v>
      </c>
      <c r="C325" s="71">
        <f>SUM(C322:C324)</f>
        <v>819751111</v>
      </c>
      <c r="D325" s="71">
        <f>SUM(D322:D324)</f>
        <v>823087107</v>
      </c>
      <c r="F325" s="37"/>
    </row>
    <row r="326" spans="2:8" x14ac:dyDescent="0.25">
      <c r="H326" s="37"/>
    </row>
    <row r="327" spans="2:8" x14ac:dyDescent="0.25">
      <c r="B327" s="55" t="s">
        <v>358</v>
      </c>
      <c r="C327" s="55"/>
      <c r="D327" s="55"/>
      <c r="E327" s="55"/>
      <c r="F327" s="55"/>
      <c r="G327" s="55"/>
      <c r="H327" s="55"/>
    </row>
    <row r="328" spans="2:8" x14ac:dyDescent="0.25">
      <c r="H328" s="37"/>
    </row>
    <row r="329" spans="2:8" x14ac:dyDescent="0.25">
      <c r="B329" s="446" t="s">
        <v>359</v>
      </c>
      <c r="C329" s="446"/>
      <c r="D329" s="446"/>
      <c r="E329" s="446"/>
      <c r="F329" s="446"/>
      <c r="G329" s="446"/>
      <c r="H329" s="446"/>
    </row>
    <row r="330" spans="2:8" x14ac:dyDescent="0.25">
      <c r="H330" s="37"/>
    </row>
    <row r="331" spans="2:8" x14ac:dyDescent="0.25">
      <c r="B331" s="58" t="s">
        <v>266</v>
      </c>
      <c r="C331" s="143">
        <f>+C321</f>
        <v>46112</v>
      </c>
      <c r="D331" s="143">
        <f>+D321</f>
        <v>46022</v>
      </c>
      <c r="H331" s="37"/>
    </row>
    <row r="332" spans="2:8" x14ac:dyDescent="0.25">
      <c r="B332" s="161" t="s">
        <v>364</v>
      </c>
      <c r="C332" s="254"/>
      <c r="D332" s="162"/>
      <c r="H332" s="37"/>
    </row>
    <row r="333" spans="2:8" x14ac:dyDescent="0.25">
      <c r="B333" s="36" t="s">
        <v>590</v>
      </c>
      <c r="C333" s="255">
        <v>18000400</v>
      </c>
      <c r="D333" s="255">
        <v>20000200</v>
      </c>
      <c r="H333" s="37"/>
    </row>
    <row r="334" spans="2:8" x14ac:dyDescent="0.25">
      <c r="B334" s="36" t="s">
        <v>319</v>
      </c>
      <c r="C334" s="255">
        <v>1000000</v>
      </c>
      <c r="D334" s="255">
        <v>2000000</v>
      </c>
      <c r="H334" s="37"/>
    </row>
    <row r="335" spans="2:8" x14ac:dyDescent="0.25">
      <c r="B335" s="36" t="s">
        <v>361</v>
      </c>
      <c r="C335" s="255">
        <v>58244.790000000008</v>
      </c>
      <c r="D335" s="255">
        <v>431356.83</v>
      </c>
      <c r="H335" s="37"/>
    </row>
    <row r="336" spans="2:8" x14ac:dyDescent="0.25">
      <c r="B336" s="36" t="s">
        <v>362</v>
      </c>
      <c r="C336" s="255">
        <v>-52274.78</v>
      </c>
      <c r="D336" s="255">
        <v>-420238.92</v>
      </c>
      <c r="H336" s="37"/>
    </row>
    <row r="337" spans="2:8" x14ac:dyDescent="0.25">
      <c r="B337" s="165" t="s">
        <v>366</v>
      </c>
      <c r="C337" s="256">
        <f>+C200</f>
        <v>6503.49</v>
      </c>
      <c r="D337" s="166">
        <f>+D200</f>
        <v>6575.71</v>
      </c>
      <c r="H337" s="37"/>
    </row>
    <row r="338" spans="2:8" x14ac:dyDescent="0.25">
      <c r="B338" s="167" t="s">
        <v>367</v>
      </c>
      <c r="C338" s="164">
        <f>INT(+SUM(C333:C336)*C337)</f>
        <v>123607737296</v>
      </c>
      <c r="D338" s="164">
        <f>+SUM(D333:D336)*D337</f>
        <v>144740043293.96606</v>
      </c>
      <c r="H338" s="37"/>
    </row>
    <row r="339" spans="2:8" x14ac:dyDescent="0.25">
      <c r="B339" s="168"/>
      <c r="C339" s="163"/>
      <c r="D339" s="160"/>
      <c r="H339" s="37"/>
    </row>
    <row r="340" spans="2:8" x14ac:dyDescent="0.25">
      <c r="B340" s="131" t="s">
        <v>368</v>
      </c>
      <c r="C340" s="74">
        <f>+C338</f>
        <v>123607737296</v>
      </c>
      <c r="D340" s="74">
        <f>INT(D338)+1</f>
        <v>144740043294</v>
      </c>
      <c r="H340" s="37"/>
    </row>
    <row r="341" spans="2:8" x14ac:dyDescent="0.25">
      <c r="H341" s="37"/>
    </row>
    <row r="342" spans="2:8" x14ac:dyDescent="0.25">
      <c r="H342" s="37"/>
    </row>
    <row r="343" spans="2:8" x14ac:dyDescent="0.25">
      <c r="B343" s="442" t="s">
        <v>369</v>
      </c>
      <c r="C343" s="442"/>
      <c r="D343" s="442"/>
      <c r="H343" s="37"/>
    </row>
    <row r="344" spans="2:8" x14ac:dyDescent="0.25">
      <c r="H344" s="37"/>
    </row>
    <row r="345" spans="2:8" x14ac:dyDescent="0.25">
      <c r="B345" s="64" t="s">
        <v>360</v>
      </c>
      <c r="C345" s="143">
        <f>+C331</f>
        <v>46112</v>
      </c>
      <c r="D345" s="143">
        <f>+D331</f>
        <v>46022</v>
      </c>
      <c r="F345" s="37"/>
    </row>
    <row r="346" spans="2:8" x14ac:dyDescent="0.25">
      <c r="B346" s="326" t="s">
        <v>325</v>
      </c>
      <c r="C346" s="254">
        <v>5014028620</v>
      </c>
      <c r="D346" s="65">
        <v>5020194638</v>
      </c>
      <c r="F346" s="37"/>
    </row>
    <row r="347" spans="2:8" x14ac:dyDescent="0.25">
      <c r="B347" s="156" t="s">
        <v>315</v>
      </c>
      <c r="C347" s="162">
        <v>10001262960</v>
      </c>
      <c r="D347" s="265">
        <v>3071561592</v>
      </c>
      <c r="F347" s="37"/>
    </row>
    <row r="348" spans="2:8" x14ac:dyDescent="0.25">
      <c r="B348" s="156" t="s">
        <v>370</v>
      </c>
      <c r="C348" s="327">
        <v>5001958904</v>
      </c>
      <c r="D348" s="265">
        <v>7951487</v>
      </c>
      <c r="F348" s="37"/>
    </row>
    <row r="349" spans="2:8" x14ac:dyDescent="0.25">
      <c r="B349" s="264" t="s">
        <v>373</v>
      </c>
      <c r="C349" s="162"/>
      <c r="D349" s="265">
        <v>115478</v>
      </c>
      <c r="F349" s="37"/>
    </row>
    <row r="350" spans="2:8" x14ac:dyDescent="0.25">
      <c r="B350" s="264" t="s">
        <v>319</v>
      </c>
      <c r="C350" s="162">
        <v>1400507565</v>
      </c>
      <c r="D350" s="265">
        <v>0</v>
      </c>
      <c r="F350" s="37"/>
    </row>
    <row r="351" spans="2:8" x14ac:dyDescent="0.25">
      <c r="B351" s="264" t="s">
        <v>371</v>
      </c>
      <c r="C351" s="162"/>
      <c r="D351" s="265">
        <v>0</v>
      </c>
      <c r="F351" s="37"/>
    </row>
    <row r="352" spans="2:8" x14ac:dyDescent="0.25">
      <c r="B352" s="264" t="s">
        <v>372</v>
      </c>
      <c r="C352" s="162"/>
      <c r="D352" s="265">
        <v>0</v>
      </c>
      <c r="F352" s="37"/>
    </row>
    <row r="353" spans="2:8" x14ac:dyDescent="0.25">
      <c r="B353" s="275" t="s">
        <v>326</v>
      </c>
      <c r="C353" s="276"/>
      <c r="D353" s="265">
        <v>0</v>
      </c>
      <c r="F353" s="37"/>
    </row>
    <row r="354" spans="2:8" x14ac:dyDescent="0.25">
      <c r="B354" s="62" t="s">
        <v>374</v>
      </c>
      <c r="C354" s="74">
        <f>SUM(C346:C353)</f>
        <v>21417758049</v>
      </c>
      <c r="D354" s="74">
        <f>SUM(D346:D353)</f>
        <v>8099823195</v>
      </c>
      <c r="F354" s="37"/>
    </row>
    <row r="355" spans="2:8" x14ac:dyDescent="0.25">
      <c r="H355" s="37"/>
    </row>
    <row r="356" spans="2:8" x14ac:dyDescent="0.25">
      <c r="B356" s="58" t="s">
        <v>360</v>
      </c>
      <c r="C356" s="143">
        <f>+C345</f>
        <v>46112</v>
      </c>
      <c r="D356" s="143">
        <f>+D345</f>
        <v>46022</v>
      </c>
      <c r="H356" s="37"/>
    </row>
    <row r="357" spans="2:8" x14ac:dyDescent="0.25">
      <c r="B357" s="298" t="s">
        <v>370</v>
      </c>
      <c r="C357" s="118">
        <v>114758.87</v>
      </c>
      <c r="D357" s="118"/>
      <c r="F357" s="37"/>
    </row>
    <row r="358" spans="2:8" x14ac:dyDescent="0.25">
      <c r="B358" s="394" t="s">
        <v>656</v>
      </c>
      <c r="C358" s="118">
        <v>1500455.11</v>
      </c>
      <c r="D358" s="118"/>
      <c r="F358" s="37"/>
    </row>
    <row r="359" spans="2:8" x14ac:dyDescent="0.25">
      <c r="B359" s="62" t="s">
        <v>363</v>
      </c>
      <c r="C359" s="266">
        <f>SUM(C357:C358)</f>
        <v>1615213.98</v>
      </c>
      <c r="D359" s="266">
        <f>SUM(D357:D358)</f>
        <v>0</v>
      </c>
      <c r="F359" s="37"/>
    </row>
    <row r="360" spans="2:8" x14ac:dyDescent="0.25">
      <c r="B360" s="49" t="s">
        <v>375</v>
      </c>
      <c r="C360" s="266">
        <f>+C337</f>
        <v>6503.49</v>
      </c>
      <c r="D360" s="266">
        <f>+D337</f>
        <v>6575.71</v>
      </c>
      <c r="F360" s="37"/>
    </row>
    <row r="361" spans="2:8" x14ac:dyDescent="0.25">
      <c r="B361" s="62" t="s">
        <v>363</v>
      </c>
      <c r="C361" s="74">
        <f>+C359*C360</f>
        <v>10504527966.790199</v>
      </c>
      <c r="D361" s="74">
        <f>+D359*D360</f>
        <v>0</v>
      </c>
      <c r="F361" s="37"/>
    </row>
    <row r="362" spans="2:8" x14ac:dyDescent="0.25">
      <c r="B362" s="62" t="s">
        <v>65</v>
      </c>
      <c r="C362" s="74">
        <f>+C354+C361</f>
        <v>31922286015.790199</v>
      </c>
      <c r="D362" s="74">
        <f>+D354+D361</f>
        <v>8099823195</v>
      </c>
      <c r="F362" s="37"/>
    </row>
    <row r="363" spans="2:8" x14ac:dyDescent="0.25">
      <c r="H363" s="37"/>
    </row>
    <row r="364" spans="2:8" x14ac:dyDescent="0.25">
      <c r="B364" s="24" t="s">
        <v>376</v>
      </c>
    </row>
    <row r="365" spans="2:8" x14ac:dyDescent="0.25">
      <c r="B365" s="24"/>
    </row>
    <row r="366" spans="2:8" x14ac:dyDescent="0.25">
      <c r="B366" s="91">
        <f>+C356</f>
        <v>46112</v>
      </c>
    </row>
    <row r="367" spans="2:8" ht="30" x14ac:dyDescent="0.25">
      <c r="B367" s="25" t="s">
        <v>377</v>
      </c>
      <c r="C367" s="25" t="s">
        <v>378</v>
      </c>
      <c r="D367" s="25" t="s">
        <v>379</v>
      </c>
      <c r="E367" s="25" t="s">
        <v>380</v>
      </c>
      <c r="F367" s="25" t="s">
        <v>381</v>
      </c>
    </row>
    <row r="368" spans="2:8" x14ac:dyDescent="0.25">
      <c r="B368" s="267">
        <v>45776</v>
      </c>
      <c r="C368" s="96" t="s">
        <v>657</v>
      </c>
      <c r="D368" s="96" t="s">
        <v>382</v>
      </c>
      <c r="E368" s="277">
        <v>2019841097</v>
      </c>
      <c r="F368" s="268">
        <v>46136</v>
      </c>
    </row>
    <row r="369" spans="2:6" x14ac:dyDescent="0.25">
      <c r="B369" s="267">
        <v>45958</v>
      </c>
      <c r="C369" s="96" t="s">
        <v>658</v>
      </c>
      <c r="D369" s="96" t="s">
        <v>382</v>
      </c>
      <c r="E369" s="277">
        <v>2154602739.2191782</v>
      </c>
      <c r="F369" s="268">
        <v>46318</v>
      </c>
    </row>
    <row r="370" spans="2:6" x14ac:dyDescent="0.25">
      <c r="B370" s="267">
        <v>45973</v>
      </c>
      <c r="C370" s="96" t="s">
        <v>659</v>
      </c>
      <c r="D370" s="96" t="s">
        <v>382</v>
      </c>
      <c r="E370" s="277">
        <v>1501650137.1183014</v>
      </c>
      <c r="F370" s="268">
        <v>46125</v>
      </c>
    </row>
    <row r="371" spans="2:6" x14ac:dyDescent="0.25">
      <c r="B371" s="267">
        <v>45993</v>
      </c>
      <c r="C371" s="96" t="s">
        <v>659</v>
      </c>
      <c r="D371" s="96" t="s">
        <v>382</v>
      </c>
      <c r="E371" s="277">
        <v>2032023424.3127313</v>
      </c>
      <c r="F371" s="268">
        <v>46174</v>
      </c>
    </row>
    <row r="372" spans="2:6" x14ac:dyDescent="0.25">
      <c r="B372" s="267">
        <v>45996</v>
      </c>
      <c r="C372" s="96" t="s">
        <v>660</v>
      </c>
      <c r="D372" s="96" t="s">
        <v>382</v>
      </c>
      <c r="E372" s="277">
        <v>4340956375.2186298</v>
      </c>
      <c r="F372" s="268">
        <v>46176</v>
      </c>
    </row>
    <row r="373" spans="2:6" x14ac:dyDescent="0.25">
      <c r="B373" s="267">
        <v>46035</v>
      </c>
      <c r="C373" s="96" t="s">
        <v>661</v>
      </c>
      <c r="D373" s="96" t="s">
        <v>382</v>
      </c>
      <c r="E373" s="277">
        <v>403287670.99137467</v>
      </c>
      <c r="F373" s="268">
        <v>46125</v>
      </c>
    </row>
    <row r="374" spans="2:6" x14ac:dyDescent="0.25">
      <c r="B374" s="267">
        <v>46055</v>
      </c>
      <c r="C374" s="96" t="s">
        <v>661</v>
      </c>
      <c r="D374" s="96" t="s">
        <v>382</v>
      </c>
      <c r="E374" s="277">
        <v>507397259.99343324</v>
      </c>
      <c r="F374" s="268">
        <v>46146</v>
      </c>
    </row>
    <row r="375" spans="2:6" x14ac:dyDescent="0.25">
      <c r="B375" s="267">
        <v>46055</v>
      </c>
      <c r="C375" s="96" t="s">
        <v>662</v>
      </c>
      <c r="D375" s="96" t="s">
        <v>382</v>
      </c>
      <c r="E375" s="277">
        <v>417967390.99732083</v>
      </c>
      <c r="F375" s="268">
        <v>46146</v>
      </c>
    </row>
    <row r="376" spans="2:6" x14ac:dyDescent="0.25">
      <c r="B376" s="267">
        <v>46071</v>
      </c>
      <c r="C376" s="96" t="s">
        <v>659</v>
      </c>
      <c r="D376" s="96" t="s">
        <v>382</v>
      </c>
      <c r="E376" s="277">
        <v>398454245.98442566</v>
      </c>
      <c r="F376" s="268">
        <v>46223</v>
      </c>
    </row>
    <row r="377" spans="2:6" x14ac:dyDescent="0.25">
      <c r="B377" s="267">
        <v>46084</v>
      </c>
      <c r="C377" s="96" t="s">
        <v>659</v>
      </c>
      <c r="D377" s="96" t="s">
        <v>382</v>
      </c>
      <c r="E377" s="277">
        <v>297503012.99852228</v>
      </c>
      <c r="F377" s="268">
        <v>46174</v>
      </c>
    </row>
    <row r="378" spans="2:6" x14ac:dyDescent="0.25">
      <c r="B378" s="267">
        <v>46105</v>
      </c>
      <c r="C378" s="96" t="s">
        <v>663</v>
      </c>
      <c r="D378" s="96" t="s">
        <v>382</v>
      </c>
      <c r="E378" s="277">
        <v>9985616438.9843807</v>
      </c>
      <c r="F378" s="268">
        <v>46119</v>
      </c>
    </row>
    <row r="379" spans="2:6" x14ac:dyDescent="0.25">
      <c r="B379" s="267">
        <v>46112</v>
      </c>
      <c r="C379" s="96" t="s">
        <v>659</v>
      </c>
      <c r="D379" s="96" t="s">
        <v>382</v>
      </c>
      <c r="E379" s="277">
        <v>294999999.99708366</v>
      </c>
      <c r="F379" s="268">
        <v>46174</v>
      </c>
    </row>
    <row r="380" spans="2:6" x14ac:dyDescent="0.25">
      <c r="B380" s="267">
        <v>46106</v>
      </c>
      <c r="C380" s="96" t="s">
        <v>663</v>
      </c>
      <c r="D380" s="96" t="s">
        <v>382</v>
      </c>
      <c r="E380" s="277">
        <v>9987671233.9990063</v>
      </c>
      <c r="F380" s="268">
        <v>46120</v>
      </c>
    </row>
    <row r="381" spans="2:6" x14ac:dyDescent="0.25">
      <c r="B381" s="267">
        <v>46107</v>
      </c>
      <c r="C381" s="96" t="s">
        <v>663</v>
      </c>
      <c r="D381" s="96" t="s">
        <v>382</v>
      </c>
      <c r="E381" s="277">
        <v>14984589040.976665</v>
      </c>
      <c r="F381" s="268">
        <v>46121</v>
      </c>
    </row>
    <row r="382" spans="2:6" x14ac:dyDescent="0.25">
      <c r="B382" s="267">
        <v>46111</v>
      </c>
      <c r="C382" s="96" t="s">
        <v>663</v>
      </c>
      <c r="D382" s="96" t="s">
        <v>382</v>
      </c>
      <c r="E382" s="277">
        <v>9997945205.9883938</v>
      </c>
      <c r="F382" s="268">
        <v>46118</v>
      </c>
    </row>
    <row r="383" spans="2:6" x14ac:dyDescent="0.25">
      <c r="B383" s="267" t="s">
        <v>383</v>
      </c>
      <c r="C383" s="96"/>
      <c r="D383" s="96"/>
      <c r="E383" s="277">
        <v>-327777601</v>
      </c>
      <c r="F383" s="268"/>
    </row>
    <row r="384" spans="2:6" x14ac:dyDescent="0.25">
      <c r="B384" s="62" t="s">
        <v>384</v>
      </c>
      <c r="C384" s="93"/>
      <c r="D384" s="94"/>
      <c r="E384" s="74">
        <f>SUM(E368:E383)</f>
        <v>58996727672.779457</v>
      </c>
      <c r="F384" s="94"/>
    </row>
    <row r="385" spans="2:6" x14ac:dyDescent="0.25">
      <c r="B385" s="95"/>
      <c r="C385" s="96"/>
      <c r="D385" s="96"/>
      <c r="E385" s="97"/>
      <c r="F385" s="95"/>
    </row>
    <row r="386" spans="2:6" ht="30" x14ac:dyDescent="0.25">
      <c r="B386" s="25" t="s">
        <v>377</v>
      </c>
      <c r="C386" s="25" t="s">
        <v>378</v>
      </c>
      <c r="D386" s="25" t="s">
        <v>379</v>
      </c>
      <c r="E386" s="25" t="s">
        <v>380</v>
      </c>
      <c r="F386" s="25" t="s">
        <v>381</v>
      </c>
    </row>
    <row r="387" spans="2:6" x14ac:dyDescent="0.25">
      <c r="B387" s="267">
        <v>45882</v>
      </c>
      <c r="C387" s="96" t="s">
        <v>664</v>
      </c>
      <c r="D387" s="96" t="s">
        <v>299</v>
      </c>
      <c r="E387" s="328">
        <v>1038444.5601731507</v>
      </c>
      <c r="F387" s="268">
        <v>46241</v>
      </c>
    </row>
    <row r="388" spans="2:6" x14ac:dyDescent="0.25">
      <c r="B388" s="267">
        <v>45961</v>
      </c>
      <c r="C388" s="96" t="s">
        <v>665</v>
      </c>
      <c r="D388" s="96" t="s">
        <v>299</v>
      </c>
      <c r="E388" s="328">
        <v>7411.1537342465754</v>
      </c>
      <c r="F388" s="268">
        <v>46321</v>
      </c>
    </row>
    <row r="389" spans="2:6" x14ac:dyDescent="0.25">
      <c r="B389" s="267">
        <v>45961</v>
      </c>
      <c r="C389" s="96" t="s">
        <v>666</v>
      </c>
      <c r="D389" s="96" t="s">
        <v>299</v>
      </c>
      <c r="E389" s="328">
        <v>51757.616316712323</v>
      </c>
      <c r="F389" s="268">
        <v>46321</v>
      </c>
    </row>
    <row r="390" spans="2:6" x14ac:dyDescent="0.25">
      <c r="B390" s="267">
        <v>45985</v>
      </c>
      <c r="C390" s="96" t="s">
        <v>667</v>
      </c>
      <c r="D390" s="96" t="s">
        <v>299</v>
      </c>
      <c r="E390" s="328">
        <v>154448.62745753425</v>
      </c>
      <c r="F390" s="268">
        <v>46255</v>
      </c>
    </row>
    <row r="391" spans="2:6" x14ac:dyDescent="0.25">
      <c r="B391" s="267">
        <v>46002</v>
      </c>
      <c r="C391" s="96" t="s">
        <v>667</v>
      </c>
      <c r="D391" s="96" t="s">
        <v>299</v>
      </c>
      <c r="E391" s="328">
        <v>51577.855182465755</v>
      </c>
      <c r="F391" s="268">
        <v>46282</v>
      </c>
    </row>
    <row r="392" spans="2:6" x14ac:dyDescent="0.25">
      <c r="B392" s="267">
        <v>46007</v>
      </c>
      <c r="C392" s="96" t="s">
        <v>667</v>
      </c>
      <c r="D392" s="96" t="s">
        <v>299</v>
      </c>
      <c r="E392" s="328">
        <v>605492.77733698627</v>
      </c>
      <c r="F392" s="268">
        <v>46127</v>
      </c>
    </row>
    <row r="393" spans="2:6" x14ac:dyDescent="0.25">
      <c r="B393" s="267">
        <v>46014</v>
      </c>
      <c r="C393" s="96" t="s">
        <v>666</v>
      </c>
      <c r="D393" s="96" t="s">
        <v>299</v>
      </c>
      <c r="E393" s="328">
        <v>199560.67612372604</v>
      </c>
      <c r="F393" s="268">
        <v>46127</v>
      </c>
    </row>
    <row r="394" spans="2:6" x14ac:dyDescent="0.25">
      <c r="B394" s="267">
        <v>46014</v>
      </c>
      <c r="C394" s="96" t="s">
        <v>666</v>
      </c>
      <c r="D394" s="96" t="s">
        <v>299</v>
      </c>
      <c r="E394" s="328">
        <v>100210.29860926028</v>
      </c>
      <c r="F394" s="268">
        <v>46157</v>
      </c>
    </row>
    <row r="395" spans="2:6" x14ac:dyDescent="0.25">
      <c r="B395" s="267">
        <v>46014</v>
      </c>
      <c r="C395" s="96" t="s">
        <v>667</v>
      </c>
      <c r="D395" s="96" t="s">
        <v>299</v>
      </c>
      <c r="E395" s="328">
        <v>152447.52277156163</v>
      </c>
      <c r="F395" s="268">
        <v>46188</v>
      </c>
    </row>
    <row r="396" spans="2:6" x14ac:dyDescent="0.25">
      <c r="B396" s="267">
        <v>46014</v>
      </c>
      <c r="C396" s="96" t="s">
        <v>666</v>
      </c>
      <c r="D396" s="96" t="s">
        <v>299</v>
      </c>
      <c r="E396" s="328">
        <v>203576.70244054796</v>
      </c>
      <c r="F396" s="268">
        <v>46251</v>
      </c>
    </row>
    <row r="397" spans="2:6" x14ac:dyDescent="0.25">
      <c r="B397" s="267">
        <v>46014</v>
      </c>
      <c r="C397" s="96" t="s">
        <v>667</v>
      </c>
      <c r="D397" s="96" t="s">
        <v>299</v>
      </c>
      <c r="E397" s="328">
        <v>155334.3605490411</v>
      </c>
      <c r="F397" s="268">
        <v>46310</v>
      </c>
    </row>
    <row r="398" spans="2:6" x14ac:dyDescent="0.25">
      <c r="B398" s="267">
        <v>46014</v>
      </c>
      <c r="C398" s="96" t="s">
        <v>667</v>
      </c>
      <c r="D398" s="96" t="s">
        <v>299</v>
      </c>
      <c r="E398" s="328">
        <v>156723.73664191781</v>
      </c>
      <c r="F398" s="268">
        <v>46371</v>
      </c>
    </row>
    <row r="399" spans="2:6" x14ac:dyDescent="0.25">
      <c r="B399" s="267">
        <v>46037</v>
      </c>
      <c r="C399" s="96" t="s">
        <v>664</v>
      </c>
      <c r="D399" s="96" t="s">
        <v>299</v>
      </c>
      <c r="E399" s="328">
        <v>202999.99999966373</v>
      </c>
      <c r="F399" s="268">
        <v>46127</v>
      </c>
    </row>
    <row r="400" spans="2:6" x14ac:dyDescent="0.25">
      <c r="B400" s="267">
        <v>46045</v>
      </c>
      <c r="C400" s="96" t="s">
        <v>668</v>
      </c>
      <c r="D400" s="96" t="s">
        <v>299</v>
      </c>
      <c r="E400" s="328">
        <v>120026.95999752451</v>
      </c>
      <c r="F400" s="268">
        <v>46135</v>
      </c>
    </row>
    <row r="401" spans="2:6" x14ac:dyDescent="0.25">
      <c r="B401" s="267">
        <v>46052</v>
      </c>
      <c r="C401" s="96" t="s">
        <v>669</v>
      </c>
      <c r="D401" s="96" t="s">
        <v>299</v>
      </c>
      <c r="E401" s="328">
        <v>21034.519999670196</v>
      </c>
      <c r="F401" s="268">
        <v>46142</v>
      </c>
    </row>
    <row r="402" spans="2:6" x14ac:dyDescent="0.25">
      <c r="B402" s="267">
        <v>46052</v>
      </c>
      <c r="C402" s="96" t="s">
        <v>668</v>
      </c>
      <c r="D402" s="96" t="s">
        <v>299</v>
      </c>
      <c r="E402" s="328">
        <v>62111.429999234038</v>
      </c>
      <c r="F402" s="268">
        <v>46142</v>
      </c>
    </row>
    <row r="403" spans="2:6" x14ac:dyDescent="0.25">
      <c r="B403" s="267">
        <v>46071</v>
      </c>
      <c r="C403" s="96" t="s">
        <v>670</v>
      </c>
      <c r="D403" s="96" t="s">
        <v>299</v>
      </c>
      <c r="E403" s="328">
        <v>100782.46999984812</v>
      </c>
      <c r="F403" s="268">
        <v>46161</v>
      </c>
    </row>
    <row r="404" spans="2:6" x14ac:dyDescent="0.25">
      <c r="B404" s="267">
        <v>46079</v>
      </c>
      <c r="C404" s="96" t="s">
        <v>671</v>
      </c>
      <c r="D404" s="96" t="s">
        <v>299</v>
      </c>
      <c r="E404" s="328">
        <v>353362.87999256683</v>
      </c>
      <c r="F404" s="268">
        <v>46189</v>
      </c>
    </row>
    <row r="405" spans="2:6" x14ac:dyDescent="0.25">
      <c r="B405" s="267">
        <v>46086</v>
      </c>
      <c r="C405" s="96" t="s">
        <v>671</v>
      </c>
      <c r="D405" s="96" t="s">
        <v>299</v>
      </c>
      <c r="E405" s="328">
        <v>353923.35998990474</v>
      </c>
      <c r="F405" s="268">
        <v>46196</v>
      </c>
    </row>
    <row r="406" spans="2:6" x14ac:dyDescent="0.25">
      <c r="B406" s="267">
        <v>46092</v>
      </c>
      <c r="C406" s="96" t="s">
        <v>672</v>
      </c>
      <c r="D406" s="96" t="s">
        <v>299</v>
      </c>
      <c r="E406" s="328">
        <v>202410.95999624472</v>
      </c>
      <c r="F406" s="268">
        <v>46272</v>
      </c>
    </row>
    <row r="407" spans="2:6" x14ac:dyDescent="0.25">
      <c r="B407" s="267">
        <v>46099</v>
      </c>
      <c r="C407" s="96" t="s">
        <v>673</v>
      </c>
      <c r="D407" s="96" t="s">
        <v>299</v>
      </c>
      <c r="E407" s="328">
        <v>145031.7799975551</v>
      </c>
      <c r="F407" s="268">
        <v>46189</v>
      </c>
    </row>
    <row r="408" spans="2:6" x14ac:dyDescent="0.25">
      <c r="B408" s="267">
        <v>46099</v>
      </c>
      <c r="C408" s="96" t="s">
        <v>674</v>
      </c>
      <c r="D408" s="96" t="s">
        <v>299</v>
      </c>
      <c r="E408" s="328">
        <v>155035.02999992631</v>
      </c>
      <c r="F408" s="268">
        <v>46189</v>
      </c>
    </row>
    <row r="409" spans="2:6" x14ac:dyDescent="0.25">
      <c r="B409" s="267">
        <v>46105</v>
      </c>
      <c r="C409" s="96" t="s">
        <v>385</v>
      </c>
      <c r="D409" s="96" t="s">
        <v>299</v>
      </c>
      <c r="E409" s="328">
        <v>1502404.1099984904</v>
      </c>
      <c r="F409" s="268">
        <v>46119</v>
      </c>
    </row>
    <row r="410" spans="2:6" x14ac:dyDescent="0.25">
      <c r="B410" s="267">
        <v>46105</v>
      </c>
      <c r="C410" s="96" t="s">
        <v>385</v>
      </c>
      <c r="D410" s="96" t="s">
        <v>299</v>
      </c>
      <c r="E410" s="328">
        <v>500801.3699989217</v>
      </c>
      <c r="F410" s="268">
        <v>46119</v>
      </c>
    </row>
    <row r="411" spans="2:6" x14ac:dyDescent="0.25">
      <c r="B411" s="267">
        <v>46112</v>
      </c>
      <c r="C411" s="96" t="s">
        <v>667</v>
      </c>
      <c r="D411" s="96" t="s">
        <v>299</v>
      </c>
      <c r="E411" s="328">
        <v>98882.809998357334</v>
      </c>
      <c r="F411" s="268">
        <v>46174</v>
      </c>
    </row>
    <row r="412" spans="2:6" x14ac:dyDescent="0.25">
      <c r="B412" s="267">
        <v>46106</v>
      </c>
      <c r="C412" s="96" t="s">
        <v>385</v>
      </c>
      <c r="D412" s="96" t="s">
        <v>299</v>
      </c>
      <c r="E412" s="328">
        <v>2003452.0499956785</v>
      </c>
      <c r="F412" s="268">
        <v>46120</v>
      </c>
    </row>
    <row r="413" spans="2:6" x14ac:dyDescent="0.25">
      <c r="B413" s="267">
        <v>46107</v>
      </c>
      <c r="C413" s="96" t="s">
        <v>387</v>
      </c>
      <c r="D413" s="96" t="s">
        <v>299</v>
      </c>
      <c r="E413" s="328">
        <v>2515068.489993223</v>
      </c>
      <c r="F413" s="268">
        <v>46121</v>
      </c>
    </row>
    <row r="414" spans="2:6" x14ac:dyDescent="0.25">
      <c r="B414" s="267">
        <v>46108</v>
      </c>
      <c r="C414" s="96" t="s">
        <v>385</v>
      </c>
      <c r="D414" s="96" t="s">
        <v>299</v>
      </c>
      <c r="E414" s="328">
        <v>1502958.8999970697</v>
      </c>
      <c r="F414" s="268">
        <v>46122</v>
      </c>
    </row>
    <row r="415" spans="2:6" x14ac:dyDescent="0.25">
      <c r="B415" s="267">
        <v>46111</v>
      </c>
      <c r="C415" s="96" t="s">
        <v>386</v>
      </c>
      <c r="D415" s="96" t="s">
        <v>299</v>
      </c>
      <c r="E415" s="328">
        <v>2033753.4199994581</v>
      </c>
      <c r="F415" s="268">
        <v>46118</v>
      </c>
    </row>
    <row r="416" spans="2:6" x14ac:dyDescent="0.25">
      <c r="B416" s="267">
        <v>46111</v>
      </c>
      <c r="C416" s="96" t="s">
        <v>675</v>
      </c>
      <c r="D416" s="96" t="s">
        <v>299</v>
      </c>
      <c r="E416" s="328">
        <v>999999.99999840115</v>
      </c>
      <c r="F416" s="268">
        <v>46118</v>
      </c>
    </row>
    <row r="417" spans="2:8" x14ac:dyDescent="0.25">
      <c r="B417" s="267">
        <v>46021</v>
      </c>
      <c r="C417" s="96" t="s">
        <v>676</v>
      </c>
      <c r="D417" s="96" t="s">
        <v>299</v>
      </c>
      <c r="E417" s="328">
        <v>258869.86301369863</v>
      </c>
      <c r="F417" s="268">
        <v>46280</v>
      </c>
    </row>
    <row r="418" spans="2:8" x14ac:dyDescent="0.25">
      <c r="B418" s="267">
        <v>46021</v>
      </c>
      <c r="C418" s="96" t="s">
        <v>677</v>
      </c>
      <c r="D418" s="96" t="s">
        <v>299</v>
      </c>
      <c r="E418" s="328">
        <v>256746.57534246575</v>
      </c>
      <c r="F418" s="268">
        <v>46218</v>
      </c>
    </row>
    <row r="419" spans="2:8" x14ac:dyDescent="0.25">
      <c r="B419" s="267">
        <v>46021</v>
      </c>
      <c r="C419" s="96" t="s">
        <v>678</v>
      </c>
      <c r="D419" s="96" t="s">
        <v>299</v>
      </c>
      <c r="E419" s="328">
        <v>260993.15068493152</v>
      </c>
      <c r="F419" s="268">
        <v>46342</v>
      </c>
    </row>
    <row r="420" spans="2:8" x14ac:dyDescent="0.25">
      <c r="B420" s="267" t="s">
        <v>383</v>
      </c>
      <c r="C420" s="96"/>
      <c r="D420" s="96"/>
      <c r="E420" s="328">
        <v>-98591.67</v>
      </c>
      <c r="F420" s="268"/>
    </row>
    <row r="421" spans="2:8" x14ac:dyDescent="0.25">
      <c r="B421" s="62" t="s">
        <v>388</v>
      </c>
      <c r="C421" s="93"/>
      <c r="D421" s="94"/>
      <c r="E421" s="98">
        <f>SUM(E386:E420)</f>
        <v>16429044.346329985</v>
      </c>
      <c r="F421" s="94"/>
    </row>
    <row r="422" spans="2:8" x14ac:dyDescent="0.25">
      <c r="B422" s="62" t="s">
        <v>641</v>
      </c>
      <c r="C422" s="99"/>
      <c r="D422" s="99"/>
      <c r="E422" s="100">
        <f>+C360</f>
        <v>6503.49</v>
      </c>
      <c r="F422" s="101"/>
    </row>
    <row r="423" spans="2:8" x14ac:dyDescent="0.25">
      <c r="B423" s="62" t="s">
        <v>388</v>
      </c>
      <c r="C423" s="93"/>
      <c r="D423" s="102"/>
      <c r="E423" s="74">
        <f>+INT(E421*E422)</f>
        <v>106846125615</v>
      </c>
      <c r="F423" s="94"/>
    </row>
    <row r="424" spans="2:8" x14ac:dyDescent="0.25">
      <c r="B424" s="387">
        <f>+C356</f>
        <v>46112</v>
      </c>
      <c r="C424" s="93"/>
      <c r="D424" s="102"/>
      <c r="E424" s="74">
        <f>+E384+E423-58</f>
        <v>165842853229.77945</v>
      </c>
      <c r="F424" s="94"/>
    </row>
    <row r="425" spans="2:8" x14ac:dyDescent="0.25">
      <c r="B425" s="405">
        <f>+D356</f>
        <v>46022</v>
      </c>
      <c r="C425" s="406"/>
      <c r="D425" s="407"/>
      <c r="E425" s="87">
        <v>212454901773</v>
      </c>
      <c r="F425" s="94"/>
    </row>
    <row r="427" spans="2:8" x14ac:dyDescent="0.25">
      <c r="B427" s="442" t="s">
        <v>289</v>
      </c>
      <c r="C427" s="442"/>
      <c r="D427" s="442"/>
      <c r="E427" s="442"/>
      <c r="F427" s="442"/>
      <c r="G427" s="442"/>
      <c r="H427" s="442"/>
    </row>
    <row r="429" spans="2:8" x14ac:dyDescent="0.25">
      <c r="B429" s="446" t="s">
        <v>389</v>
      </c>
      <c r="C429" s="446"/>
      <c r="D429" s="446"/>
      <c r="E429" s="446"/>
      <c r="F429" s="446"/>
      <c r="G429" s="446"/>
      <c r="H429" s="446"/>
    </row>
    <row r="431" spans="2:8" x14ac:dyDescent="0.25">
      <c r="B431" s="446" t="s">
        <v>390</v>
      </c>
      <c r="C431" s="446"/>
      <c r="D431" s="446"/>
      <c r="E431" s="446"/>
      <c r="F431" s="446"/>
      <c r="G431" s="446"/>
      <c r="H431" s="446"/>
    </row>
    <row r="433" spans="2:8" x14ac:dyDescent="0.25">
      <c r="B433" s="58" t="s">
        <v>175</v>
      </c>
      <c r="C433" s="59">
        <f>+C356</f>
        <v>46112</v>
      </c>
      <c r="D433" s="59">
        <f>+D356</f>
        <v>46022</v>
      </c>
    </row>
    <row r="434" spans="2:8" x14ac:dyDescent="0.25">
      <c r="B434" s="60" t="s">
        <v>392</v>
      </c>
      <c r="C434" s="61">
        <v>598250647</v>
      </c>
      <c r="D434" s="61">
        <v>484329580</v>
      </c>
    </row>
    <row r="435" spans="2:8" x14ac:dyDescent="0.25">
      <c r="B435" s="36" t="s">
        <v>391</v>
      </c>
      <c r="C435" s="6">
        <v>427445083</v>
      </c>
      <c r="D435" s="6">
        <v>286545437</v>
      </c>
    </row>
    <row r="436" spans="2:8" x14ac:dyDescent="0.25">
      <c r="B436" s="62" t="s">
        <v>65</v>
      </c>
      <c r="C436" s="63">
        <f>SUM(C434:C435)</f>
        <v>1025695730</v>
      </c>
      <c r="D436" s="63">
        <f>SUM(D434:D435)</f>
        <v>770875017</v>
      </c>
    </row>
    <row r="437" spans="2:8" x14ac:dyDescent="0.25">
      <c r="B437" s="24"/>
      <c r="C437" s="380"/>
      <c r="D437" s="380"/>
    </row>
    <row r="438" spans="2:8" x14ac:dyDescent="0.25">
      <c r="B438" s="442" t="s">
        <v>632</v>
      </c>
      <c r="C438" s="442"/>
      <c r="D438" s="442"/>
      <c r="E438" s="442"/>
      <c r="F438" s="442"/>
      <c r="G438" s="442"/>
      <c r="H438" s="442"/>
    </row>
    <row r="440" spans="2:8" x14ac:dyDescent="0.25">
      <c r="B440" s="64" t="s">
        <v>175</v>
      </c>
      <c r="C440" s="59">
        <f>+C433</f>
        <v>46112</v>
      </c>
      <c r="D440" s="59">
        <f>+D433</f>
        <v>46022</v>
      </c>
    </row>
    <row r="441" spans="2:8" x14ac:dyDescent="0.25">
      <c r="B441" s="41" t="s">
        <v>633</v>
      </c>
      <c r="C441" s="65">
        <v>2311044326.1889</v>
      </c>
      <c r="D441" s="65">
        <v>10510592765</v>
      </c>
    </row>
    <row r="442" spans="2:8" x14ac:dyDescent="0.25">
      <c r="B442" s="4" t="s">
        <v>634</v>
      </c>
      <c r="C442" s="381">
        <v>1082296582</v>
      </c>
      <c r="D442" s="381">
        <v>1150810286</v>
      </c>
    </row>
    <row r="443" spans="2:8" x14ac:dyDescent="0.25">
      <c r="B443" s="382" t="s">
        <v>65</v>
      </c>
      <c r="C443" s="63">
        <f>SUM(C441:C442)</f>
        <v>3393340908.1889</v>
      </c>
      <c r="D443" s="63">
        <f>SUM(D441:D442)</f>
        <v>11661403051</v>
      </c>
    </row>
    <row r="444" spans="2:8" x14ac:dyDescent="0.25">
      <c r="B444" s="24"/>
      <c r="C444" s="380"/>
      <c r="D444" s="380"/>
    </row>
    <row r="445" spans="2:8" x14ac:dyDescent="0.25">
      <c r="B445" s="446" t="s">
        <v>393</v>
      </c>
      <c r="C445" s="446"/>
      <c r="D445" s="446"/>
      <c r="E445" s="446"/>
      <c r="F445" s="446"/>
      <c r="G445" s="446"/>
      <c r="H445" s="446"/>
    </row>
    <row r="447" spans="2:8" x14ac:dyDescent="0.25">
      <c r="B447" s="446" t="s">
        <v>394</v>
      </c>
      <c r="C447" s="446"/>
      <c r="D447" s="446"/>
      <c r="E447" s="446"/>
      <c r="F447" s="446"/>
      <c r="G447" s="446"/>
      <c r="H447" s="446"/>
    </row>
    <row r="449" spans="2:6" x14ac:dyDescent="0.25">
      <c r="B449" s="24" t="s">
        <v>100</v>
      </c>
    </row>
    <row r="450" spans="2:6" x14ac:dyDescent="0.25">
      <c r="B450" s="66" t="s">
        <v>175</v>
      </c>
      <c r="C450" s="67">
        <f>+C433</f>
        <v>46112</v>
      </c>
      <c r="D450" s="67">
        <f>+D433</f>
        <v>46022</v>
      </c>
    </row>
    <row r="451" spans="2:6" x14ac:dyDescent="0.25">
      <c r="B451" s="31" t="s">
        <v>591</v>
      </c>
      <c r="C451" s="68">
        <v>451012527</v>
      </c>
      <c r="D451" s="68">
        <v>839532500</v>
      </c>
    </row>
    <row r="452" spans="2:6" x14ac:dyDescent="0.25">
      <c r="B452" s="31" t="s">
        <v>679</v>
      </c>
      <c r="C452" s="68">
        <v>223970984</v>
      </c>
      <c r="D452" s="68"/>
    </row>
    <row r="453" spans="2:6" x14ac:dyDescent="0.25">
      <c r="B453" s="31" t="s">
        <v>680</v>
      </c>
      <c r="C453" s="68">
        <v>201348027</v>
      </c>
      <c r="D453" s="68"/>
    </row>
    <row r="454" spans="2:6" x14ac:dyDescent="0.25">
      <c r="B454" s="31" t="s">
        <v>395</v>
      </c>
      <c r="C454" s="68">
        <v>110138225</v>
      </c>
      <c r="D454" s="69">
        <v>6557249</v>
      </c>
    </row>
    <row r="455" spans="2:6" x14ac:dyDescent="0.25">
      <c r="B455" s="31" t="s">
        <v>396</v>
      </c>
      <c r="C455" s="68">
        <v>33097105</v>
      </c>
      <c r="D455" s="68">
        <v>29043017</v>
      </c>
    </row>
    <row r="456" spans="2:6" x14ac:dyDescent="0.25">
      <c r="B456" s="70" t="s">
        <v>397</v>
      </c>
      <c r="C456" s="68">
        <v>8000000</v>
      </c>
      <c r="D456" s="68">
        <v>0</v>
      </c>
    </row>
    <row r="457" spans="2:6" x14ac:dyDescent="0.25">
      <c r="B457" s="31" t="s">
        <v>597</v>
      </c>
      <c r="C457" s="68">
        <v>6100720</v>
      </c>
      <c r="D457" s="68">
        <v>5353470</v>
      </c>
    </row>
    <row r="458" spans="2:6" x14ac:dyDescent="0.25">
      <c r="B458" s="31" t="s">
        <v>604</v>
      </c>
      <c r="C458" s="68">
        <v>0</v>
      </c>
      <c r="D458" s="69">
        <v>1052686571</v>
      </c>
    </row>
    <row r="459" spans="2:6" x14ac:dyDescent="0.25">
      <c r="B459" s="31" t="s">
        <v>605</v>
      </c>
      <c r="C459" s="68">
        <v>0</v>
      </c>
      <c r="D459" s="68">
        <v>12903070</v>
      </c>
    </row>
    <row r="460" spans="2:6" x14ac:dyDescent="0.25">
      <c r="B460" s="62" t="s">
        <v>343</v>
      </c>
      <c r="C460" s="71">
        <f>SUM(C451:C459)</f>
        <v>1033667588</v>
      </c>
      <c r="D460" s="71">
        <f>SUM(D451:D459)</f>
        <v>1946075877</v>
      </c>
    </row>
    <row r="462" spans="2:6" x14ac:dyDescent="0.25">
      <c r="B462" s="72" t="s">
        <v>398</v>
      </c>
    </row>
    <row r="464" spans="2:6" x14ac:dyDescent="0.25">
      <c r="B464" s="25" t="s">
        <v>175</v>
      </c>
      <c r="C464" s="25" t="s">
        <v>399</v>
      </c>
      <c r="D464" s="25" t="s">
        <v>400</v>
      </c>
      <c r="E464" s="25" t="s">
        <v>401</v>
      </c>
      <c r="F464" s="25" t="s">
        <v>402</v>
      </c>
    </row>
    <row r="465" spans="2:8" x14ac:dyDescent="0.25">
      <c r="B465" s="41" t="s">
        <v>48</v>
      </c>
      <c r="C465" s="61">
        <v>49000000000</v>
      </c>
      <c r="D465" s="61">
        <v>0</v>
      </c>
      <c r="E465" s="61">
        <v>0</v>
      </c>
      <c r="F465" s="61">
        <f>SUM(C465:E465)</f>
        <v>49000000000</v>
      </c>
    </row>
    <row r="466" spans="2:8" x14ac:dyDescent="0.25">
      <c r="B466" s="31" t="s">
        <v>403</v>
      </c>
      <c r="C466" s="73">
        <v>0</v>
      </c>
      <c r="D466" s="73">
        <v>0</v>
      </c>
      <c r="E466" s="73">
        <v>0</v>
      </c>
      <c r="F466" s="73">
        <f t="shared" ref="F466:F470" si="2">SUM(C466:E466)</f>
        <v>0</v>
      </c>
    </row>
    <row r="467" spans="2:8" x14ac:dyDescent="0.25">
      <c r="B467" s="31" t="s">
        <v>404</v>
      </c>
      <c r="C467" s="73">
        <v>4130917190</v>
      </c>
      <c r="D467" s="73">
        <v>0</v>
      </c>
      <c r="E467" s="73">
        <v>0</v>
      </c>
      <c r="F467" s="73">
        <f t="shared" si="2"/>
        <v>4130917190</v>
      </c>
    </row>
    <row r="468" spans="2:8" x14ac:dyDescent="0.25">
      <c r="B468" s="31" t="s">
        <v>260</v>
      </c>
      <c r="C468" s="73">
        <v>1545500000</v>
      </c>
      <c r="D468" s="73">
        <v>0</v>
      </c>
      <c r="E468" s="73">
        <v>0</v>
      </c>
      <c r="F468" s="73">
        <f t="shared" si="2"/>
        <v>1545500000</v>
      </c>
    </row>
    <row r="469" spans="2:8" x14ac:dyDescent="0.25">
      <c r="B469" s="31" t="s">
        <v>405</v>
      </c>
      <c r="C469" s="73">
        <v>0</v>
      </c>
      <c r="D469" s="73">
        <f>+C470</f>
        <v>14736902627</v>
      </c>
      <c r="E469" s="73">
        <v>0</v>
      </c>
      <c r="F469" s="73">
        <f t="shared" si="2"/>
        <v>14736902627</v>
      </c>
    </row>
    <row r="470" spans="2:8" x14ac:dyDescent="0.25">
      <c r="B470" s="4" t="s">
        <v>158</v>
      </c>
      <c r="C470" s="6">
        <v>14736902627</v>
      </c>
      <c r="D470" s="6">
        <f>+EERR!D57</f>
        <v>3643343079</v>
      </c>
      <c r="E470" s="6">
        <f>-C470</f>
        <v>-14736902627</v>
      </c>
      <c r="F470" s="6">
        <f t="shared" si="2"/>
        <v>3643343079</v>
      </c>
    </row>
    <row r="471" spans="2:8" x14ac:dyDescent="0.25">
      <c r="B471" s="28" t="s">
        <v>65</v>
      </c>
      <c r="C471" s="74">
        <f>SUM(C465:C470)</f>
        <v>69413319817</v>
      </c>
      <c r="D471" s="74">
        <f>SUM(D465:D470)</f>
        <v>18380245706</v>
      </c>
      <c r="E471" s="74">
        <f>SUM(E465:E470)</f>
        <v>-14736902627</v>
      </c>
      <c r="F471" s="74">
        <f>SUM(F465:F470)</f>
        <v>73056662896</v>
      </c>
    </row>
    <row r="473" spans="2:8" x14ac:dyDescent="0.25">
      <c r="B473" s="442" t="s">
        <v>406</v>
      </c>
      <c r="C473" s="442"/>
      <c r="D473" s="442"/>
      <c r="E473" s="442"/>
      <c r="F473" s="442"/>
      <c r="G473" s="442"/>
      <c r="H473" s="442"/>
    </row>
    <row r="475" spans="2:8" x14ac:dyDescent="0.25">
      <c r="B475" s="442" t="s">
        <v>616</v>
      </c>
      <c r="C475" s="442"/>
      <c r="D475" s="442"/>
      <c r="E475" s="442"/>
      <c r="F475" s="442"/>
      <c r="G475" s="442"/>
      <c r="H475" s="442"/>
    </row>
    <row r="476" spans="2:8" ht="378" customHeight="1" x14ac:dyDescent="0.25">
      <c r="B476" s="441" t="s">
        <v>617</v>
      </c>
      <c r="C476" s="441"/>
      <c r="D476" s="441"/>
      <c r="E476" s="441"/>
      <c r="F476" s="441"/>
      <c r="G476" s="441"/>
    </row>
    <row r="478" spans="2:8" x14ac:dyDescent="0.25">
      <c r="B478" s="446" t="s">
        <v>618</v>
      </c>
      <c r="C478" s="446"/>
      <c r="D478" s="446"/>
      <c r="E478" s="446"/>
      <c r="F478" s="446"/>
      <c r="G478" s="446"/>
      <c r="H478" s="446"/>
    </row>
    <row r="479" spans="2:8" x14ac:dyDescent="0.25">
      <c r="B479" s="75" t="s">
        <v>175</v>
      </c>
      <c r="C479" s="76">
        <f>+EERR!D7</f>
        <v>46112</v>
      </c>
      <c r="D479" s="76">
        <f>+EERR!E7</f>
        <v>45747</v>
      </c>
    </row>
    <row r="480" spans="2:8" x14ac:dyDescent="0.25">
      <c r="B480" s="78" t="s">
        <v>409</v>
      </c>
      <c r="C480" s="42">
        <v>52654079</v>
      </c>
      <c r="D480" s="77">
        <v>48114563</v>
      </c>
    </row>
    <row r="481" spans="2:8" x14ac:dyDescent="0.25">
      <c r="B481" s="78" t="s">
        <v>410</v>
      </c>
      <c r="C481" s="42">
        <v>85840908</v>
      </c>
      <c r="D481" s="77">
        <v>79386363</v>
      </c>
    </row>
    <row r="482" spans="2:8" x14ac:dyDescent="0.25">
      <c r="B482" s="78" t="s">
        <v>598</v>
      </c>
      <c r="C482" s="42">
        <v>35470526</v>
      </c>
      <c r="D482" s="77">
        <v>0</v>
      </c>
    </row>
    <row r="483" spans="2:8" x14ac:dyDescent="0.25">
      <c r="B483" s="78" t="s">
        <v>408</v>
      </c>
      <c r="C483" s="42">
        <v>7736363</v>
      </c>
      <c r="D483" s="77">
        <v>71373931</v>
      </c>
    </row>
    <row r="484" spans="2:8" x14ac:dyDescent="0.25">
      <c r="B484" s="323" t="s">
        <v>207</v>
      </c>
      <c r="C484" s="42">
        <v>0</v>
      </c>
      <c r="D484" s="77">
        <v>25587454</v>
      </c>
    </row>
    <row r="485" spans="2:8" x14ac:dyDescent="0.25">
      <c r="B485" s="78" t="s">
        <v>407</v>
      </c>
      <c r="C485" s="42">
        <v>0</v>
      </c>
      <c r="D485" s="77">
        <v>88754435</v>
      </c>
    </row>
    <row r="486" spans="2:8" x14ac:dyDescent="0.25">
      <c r="B486" s="78" t="s">
        <v>411</v>
      </c>
      <c r="C486" s="42">
        <v>888096240</v>
      </c>
      <c r="D486" s="77">
        <v>3750000</v>
      </c>
    </row>
    <row r="487" spans="2:8" x14ac:dyDescent="0.25">
      <c r="B487" s="79" t="s">
        <v>65</v>
      </c>
      <c r="C487" s="80">
        <f>SUM(C480:C486)</f>
        <v>1069798116</v>
      </c>
      <c r="D487" s="80">
        <f>SUM(D480:D486)</f>
        <v>316966746</v>
      </c>
      <c r="G487" s="23"/>
    </row>
    <row r="489" spans="2:8" x14ac:dyDescent="0.25">
      <c r="B489" s="446" t="s">
        <v>619</v>
      </c>
      <c r="C489" s="446"/>
      <c r="D489" s="446"/>
      <c r="E489" s="446"/>
      <c r="F489" s="446"/>
      <c r="G489" s="446"/>
      <c r="H489" s="446"/>
    </row>
    <row r="491" spans="2:8" x14ac:dyDescent="0.25">
      <c r="B491" s="446" t="s">
        <v>185</v>
      </c>
      <c r="C491" s="446"/>
      <c r="D491" s="446"/>
      <c r="E491" s="446"/>
      <c r="F491" s="446"/>
      <c r="G491" s="446"/>
      <c r="H491" s="446"/>
    </row>
    <row r="492" spans="2:8" x14ac:dyDescent="0.25">
      <c r="B492" s="81" t="s">
        <v>175</v>
      </c>
      <c r="C492" s="88">
        <f>+C479</f>
        <v>46112</v>
      </c>
      <c r="D492" s="88">
        <f>+D479</f>
        <v>45747</v>
      </c>
    </row>
    <row r="493" spans="2:8" x14ac:dyDescent="0.25">
      <c r="B493" s="82" t="s">
        <v>599</v>
      </c>
      <c r="C493" s="77">
        <v>92914648</v>
      </c>
      <c r="D493" s="77">
        <v>112177114</v>
      </c>
    </row>
    <row r="494" spans="2:8" x14ac:dyDescent="0.25">
      <c r="B494" s="84" t="s">
        <v>412</v>
      </c>
      <c r="C494" s="77">
        <v>32805473</v>
      </c>
      <c r="D494" s="77">
        <v>19407993</v>
      </c>
    </row>
    <row r="495" spans="2:8" x14ac:dyDescent="0.25">
      <c r="B495" s="84" t="s">
        <v>413</v>
      </c>
      <c r="C495" s="77">
        <v>8846016</v>
      </c>
      <c r="D495" s="77">
        <v>18431525</v>
      </c>
    </row>
    <row r="496" spans="2:8" x14ac:dyDescent="0.25">
      <c r="B496" s="84" t="s">
        <v>185</v>
      </c>
      <c r="C496" s="77">
        <v>1014469</v>
      </c>
      <c r="D496" s="77">
        <v>22143686</v>
      </c>
    </row>
    <row r="497" spans="2:8" x14ac:dyDescent="0.25">
      <c r="B497" s="86" t="s">
        <v>65</v>
      </c>
      <c r="C497" s="87">
        <f>SUM(C493:C496)</f>
        <v>135580606</v>
      </c>
      <c r="D497" s="87">
        <f>SUM(D493:D496)</f>
        <v>172160318</v>
      </c>
    </row>
    <row r="499" spans="2:8" x14ac:dyDescent="0.25">
      <c r="B499" s="446" t="s">
        <v>191</v>
      </c>
      <c r="C499" s="446"/>
      <c r="D499" s="446"/>
      <c r="E499" s="446"/>
      <c r="F499" s="446"/>
      <c r="G499" s="446"/>
      <c r="H499" s="446"/>
    </row>
    <row r="500" spans="2:8" x14ac:dyDescent="0.25">
      <c r="B500" s="81" t="s">
        <v>175</v>
      </c>
      <c r="C500" s="88">
        <f>+C492</f>
        <v>46112</v>
      </c>
      <c r="D500" s="88">
        <f>+D492</f>
        <v>45747</v>
      </c>
    </row>
    <row r="501" spans="2:8" x14ac:dyDescent="0.25">
      <c r="B501" s="84" t="s">
        <v>600</v>
      </c>
      <c r="C501" s="77">
        <v>120851425</v>
      </c>
      <c r="D501" s="85">
        <v>0</v>
      </c>
    </row>
    <row r="502" spans="2:8" x14ac:dyDescent="0.25">
      <c r="B502" s="84" t="s">
        <v>416</v>
      </c>
      <c r="C502" s="77">
        <v>70640043</v>
      </c>
      <c r="D502" s="85">
        <v>36893904</v>
      </c>
    </row>
    <row r="503" spans="2:8" x14ac:dyDescent="0.25">
      <c r="B503" s="84" t="s">
        <v>417</v>
      </c>
      <c r="C503" s="77">
        <v>6617400</v>
      </c>
      <c r="D503" s="85">
        <v>8002111</v>
      </c>
    </row>
    <row r="504" spans="2:8" x14ac:dyDescent="0.25">
      <c r="B504" s="84" t="s">
        <v>414</v>
      </c>
      <c r="C504" s="77">
        <v>868909</v>
      </c>
      <c r="D504" s="85">
        <v>47567200</v>
      </c>
    </row>
    <row r="505" spans="2:8" x14ac:dyDescent="0.25">
      <c r="B505" s="84" t="s">
        <v>415</v>
      </c>
      <c r="C505" s="337">
        <v>8130904</v>
      </c>
      <c r="D505" s="85">
        <v>385363649</v>
      </c>
    </row>
    <row r="506" spans="2:8" x14ac:dyDescent="0.25">
      <c r="B506" s="89" t="s">
        <v>65</v>
      </c>
      <c r="C506" s="336">
        <f>SUM(C501:C505)</f>
        <v>207108681</v>
      </c>
      <c r="D506" s="87">
        <f>SUM(D501:D505)</f>
        <v>477826864</v>
      </c>
    </row>
    <row r="508" spans="2:8" x14ac:dyDescent="0.25">
      <c r="B508" s="446" t="s">
        <v>200</v>
      </c>
      <c r="C508" s="446"/>
      <c r="D508" s="446"/>
      <c r="E508" s="446"/>
      <c r="F508" s="446"/>
      <c r="G508" s="446"/>
      <c r="H508" s="446"/>
    </row>
    <row r="509" spans="2:8" x14ac:dyDescent="0.25">
      <c r="B509" s="81" t="s">
        <v>175</v>
      </c>
      <c r="C509" s="88">
        <f>+C500</f>
        <v>46112</v>
      </c>
      <c r="D509" s="88">
        <f>+D500</f>
        <v>45747</v>
      </c>
    </row>
    <row r="510" spans="2:8" x14ac:dyDescent="0.25">
      <c r="B510" s="82" t="s">
        <v>420</v>
      </c>
      <c r="C510" s="83">
        <v>450414061</v>
      </c>
      <c r="D510" s="85">
        <v>288549558</v>
      </c>
    </row>
    <row r="511" spans="2:8" x14ac:dyDescent="0.25">
      <c r="B511" s="84" t="s">
        <v>419</v>
      </c>
      <c r="C511" s="77">
        <v>512937262</v>
      </c>
      <c r="D511" s="85">
        <v>344386974</v>
      </c>
    </row>
    <row r="512" spans="2:8" x14ac:dyDescent="0.25">
      <c r="B512" s="84" t="s">
        <v>423</v>
      </c>
      <c r="C512" s="77">
        <v>99058390</v>
      </c>
      <c r="D512" s="85">
        <v>29654448</v>
      </c>
    </row>
    <row r="513" spans="2:8" x14ac:dyDescent="0.25">
      <c r="B513" s="84" t="s">
        <v>421</v>
      </c>
      <c r="C513" s="77">
        <v>28947016</v>
      </c>
      <c r="D513" s="85">
        <v>84396037</v>
      </c>
    </row>
    <row r="514" spans="2:8" x14ac:dyDescent="0.25">
      <c r="B514" s="84" t="s">
        <v>424</v>
      </c>
      <c r="C514" s="77">
        <v>32825186</v>
      </c>
      <c r="D514" s="85">
        <v>24223450</v>
      </c>
    </row>
    <row r="515" spans="2:8" x14ac:dyDescent="0.25">
      <c r="B515" s="84" t="s">
        <v>426</v>
      </c>
      <c r="C515" s="77">
        <v>13695531</v>
      </c>
      <c r="D515" s="85">
        <v>14279504</v>
      </c>
    </row>
    <row r="516" spans="2:8" x14ac:dyDescent="0.25">
      <c r="B516" s="84" t="s">
        <v>422</v>
      </c>
      <c r="C516" s="77">
        <v>15826364</v>
      </c>
      <c r="D516" s="85">
        <v>7150000</v>
      </c>
    </row>
    <row r="517" spans="2:8" x14ac:dyDescent="0.25">
      <c r="B517" s="84" t="s">
        <v>425</v>
      </c>
      <c r="C517" s="77">
        <v>5824351</v>
      </c>
      <c r="D517" s="85">
        <v>7608069</v>
      </c>
    </row>
    <row r="518" spans="2:8" x14ac:dyDescent="0.25">
      <c r="B518" s="84" t="s">
        <v>427</v>
      </c>
      <c r="C518" s="77">
        <v>336000</v>
      </c>
      <c r="D518" s="85">
        <v>336000</v>
      </c>
    </row>
    <row r="519" spans="2:8" x14ac:dyDescent="0.25">
      <c r="B519" s="84" t="s">
        <v>418</v>
      </c>
      <c r="C519" s="77">
        <v>0</v>
      </c>
      <c r="D519" s="85">
        <v>289679604</v>
      </c>
    </row>
    <row r="520" spans="2:8" x14ac:dyDescent="0.25">
      <c r="B520" s="89" t="s">
        <v>65</v>
      </c>
      <c r="C520" s="87">
        <f>SUM(C510:C519)</f>
        <v>1159864161</v>
      </c>
      <c r="D520" s="87">
        <f>SUM(D510:D519)</f>
        <v>1090263644</v>
      </c>
    </row>
    <row r="522" spans="2:8" x14ac:dyDescent="0.25">
      <c r="B522" s="24" t="s">
        <v>428</v>
      </c>
    </row>
    <row r="524" spans="2:8" x14ac:dyDescent="0.25">
      <c r="B524" s="449" t="s">
        <v>429</v>
      </c>
      <c r="C524" s="449"/>
      <c r="D524" s="449"/>
      <c r="E524" s="449"/>
      <c r="F524" s="449"/>
      <c r="G524" s="449"/>
      <c r="H524" s="449"/>
    </row>
    <row r="525" spans="2:8" x14ac:dyDescent="0.25">
      <c r="B525" s="449"/>
      <c r="C525" s="449"/>
      <c r="D525" s="449"/>
      <c r="E525" s="449"/>
      <c r="F525" s="449"/>
      <c r="G525" s="449"/>
      <c r="H525" s="449"/>
    </row>
    <row r="526" spans="2:8" x14ac:dyDescent="0.25">
      <c r="B526" s="449" t="s">
        <v>430</v>
      </c>
      <c r="C526" s="449"/>
      <c r="D526" s="449"/>
      <c r="E526" s="449"/>
      <c r="F526" s="449"/>
      <c r="G526" s="449"/>
      <c r="H526" s="449"/>
    </row>
    <row r="527" spans="2:8" x14ac:dyDescent="0.25">
      <c r="B527" s="449"/>
      <c r="C527" s="449"/>
      <c r="D527" s="449"/>
      <c r="E527" s="449"/>
      <c r="F527" s="449"/>
      <c r="G527" s="449"/>
      <c r="H527" s="449"/>
    </row>
    <row r="528" spans="2:8" x14ac:dyDescent="0.25">
      <c r="B528" s="450" t="s">
        <v>700</v>
      </c>
      <c r="C528" s="450"/>
      <c r="D528" s="450"/>
      <c r="E528" s="450"/>
      <c r="F528" s="450"/>
      <c r="G528" s="450"/>
      <c r="H528" s="450"/>
    </row>
    <row r="529" spans="2:8" x14ac:dyDescent="0.25">
      <c r="B529" s="450"/>
      <c r="C529" s="450"/>
      <c r="D529" s="450"/>
      <c r="E529" s="450"/>
      <c r="F529" s="450"/>
      <c r="G529" s="450"/>
      <c r="H529" s="450"/>
    </row>
    <row r="530" spans="2:8" x14ac:dyDescent="0.25">
      <c r="B530" s="450"/>
      <c r="C530" s="450"/>
      <c r="D530" s="450"/>
      <c r="E530" s="450"/>
      <c r="F530" s="450"/>
      <c r="G530" s="450"/>
      <c r="H530" s="450"/>
    </row>
    <row r="531" spans="2:8" x14ac:dyDescent="0.25">
      <c r="B531" s="450"/>
      <c r="C531" s="450"/>
      <c r="D531" s="450"/>
      <c r="E531" s="450"/>
      <c r="F531" s="450"/>
      <c r="G531" s="450"/>
      <c r="H531" s="450"/>
    </row>
    <row r="532" spans="2:8" x14ac:dyDescent="0.25">
      <c r="B532" s="450"/>
      <c r="C532" s="450"/>
      <c r="D532" s="450"/>
      <c r="E532" s="450"/>
      <c r="F532" s="450"/>
      <c r="G532" s="450"/>
      <c r="H532" s="450"/>
    </row>
    <row r="533" spans="2:8" x14ac:dyDescent="0.25">
      <c r="B533" s="450"/>
      <c r="C533" s="450"/>
      <c r="D533" s="450"/>
      <c r="E533" s="450"/>
      <c r="F533" s="450"/>
      <c r="G533" s="450"/>
      <c r="H533" s="450"/>
    </row>
    <row r="534" spans="2:8" x14ac:dyDescent="0.25">
      <c r="B534" s="450"/>
      <c r="C534" s="450"/>
      <c r="D534" s="450"/>
      <c r="E534" s="450"/>
      <c r="F534" s="450"/>
      <c r="G534" s="450"/>
      <c r="H534" s="450"/>
    </row>
    <row r="535" spans="2:8" x14ac:dyDescent="0.25">
      <c r="B535" s="450"/>
      <c r="C535" s="450"/>
      <c r="D535" s="450"/>
      <c r="E535" s="450"/>
      <c r="F535" s="450"/>
      <c r="G535" s="450"/>
      <c r="H535" s="450"/>
    </row>
    <row r="536" spans="2:8" x14ac:dyDescent="0.25">
      <c r="B536" s="450"/>
      <c r="C536" s="450"/>
      <c r="D536" s="450"/>
      <c r="E536" s="450"/>
      <c r="F536" s="450"/>
      <c r="G536" s="450"/>
      <c r="H536" s="450"/>
    </row>
    <row r="537" spans="2:8" x14ac:dyDescent="0.25">
      <c r="B537" s="442" t="s">
        <v>431</v>
      </c>
      <c r="C537" s="442"/>
      <c r="D537" s="442"/>
      <c r="E537" s="442"/>
      <c r="F537" s="442"/>
      <c r="G537" s="442"/>
      <c r="H537" s="442"/>
    </row>
    <row r="539" spans="2:8" x14ac:dyDescent="0.25">
      <c r="B539" s="448" t="s">
        <v>432</v>
      </c>
      <c r="C539" s="441"/>
      <c r="D539" s="441"/>
      <c r="E539" s="441"/>
      <c r="F539" s="441"/>
      <c r="G539" s="441"/>
      <c r="H539" s="441"/>
    </row>
    <row r="540" spans="2:8" x14ac:dyDescent="0.25">
      <c r="B540" s="441"/>
      <c r="C540" s="441"/>
      <c r="D540" s="441"/>
      <c r="E540" s="441"/>
      <c r="F540" s="441"/>
      <c r="G540" s="441"/>
      <c r="H540" s="441"/>
    </row>
    <row r="542" spans="2:8" x14ac:dyDescent="0.25">
      <c r="B542" s="442" t="s">
        <v>433</v>
      </c>
      <c r="C542" s="442"/>
      <c r="D542" s="442"/>
      <c r="E542" s="442"/>
      <c r="F542" s="442"/>
      <c r="G542" s="442"/>
      <c r="H542" s="442"/>
    </row>
    <row r="544" spans="2:8" x14ac:dyDescent="0.25">
      <c r="B544" s="441" t="s">
        <v>434</v>
      </c>
      <c r="C544" s="441"/>
      <c r="D544" s="441"/>
      <c r="E544" s="441"/>
      <c r="F544" s="441"/>
      <c r="G544" s="441"/>
      <c r="H544" s="441"/>
    </row>
    <row r="546" spans="2:8" x14ac:dyDescent="0.25">
      <c r="B546" s="446" t="s">
        <v>435</v>
      </c>
      <c r="C546" s="446"/>
      <c r="D546" s="446"/>
      <c r="E546" s="446"/>
      <c r="F546" s="446"/>
      <c r="G546" s="446"/>
      <c r="H546" s="446"/>
    </row>
    <row r="548" spans="2:8" ht="15" customHeight="1" x14ac:dyDescent="0.25">
      <c r="B548" s="447" t="s">
        <v>436</v>
      </c>
      <c r="C548" s="447"/>
      <c r="D548" s="447"/>
      <c r="E548" s="447"/>
      <c r="F548" s="447"/>
      <c r="G548" s="447"/>
      <c r="H548" s="447"/>
    </row>
    <row r="550" spans="2:8" x14ac:dyDescent="0.25">
      <c r="B550" s="53" t="s">
        <v>437</v>
      </c>
      <c r="C550" s="53"/>
      <c r="D550" s="53"/>
      <c r="E550" s="53"/>
      <c r="F550" s="53"/>
      <c r="G550" s="53"/>
      <c r="H550" s="53"/>
    </row>
    <row r="552" spans="2:8" x14ac:dyDescent="0.25">
      <c r="B552" s="448" t="s">
        <v>438</v>
      </c>
      <c r="C552" s="448"/>
      <c r="D552" s="448"/>
      <c r="E552" s="448"/>
      <c r="F552" s="448"/>
      <c r="G552" s="448"/>
      <c r="H552" s="448"/>
    </row>
    <row r="553" spans="2:8" x14ac:dyDescent="0.25">
      <c r="B553" s="448"/>
      <c r="C553" s="448"/>
      <c r="D553" s="448"/>
      <c r="E553" s="448"/>
      <c r="F553" s="448"/>
      <c r="G553" s="448"/>
      <c r="H553" s="448"/>
    </row>
    <row r="555" spans="2:8" x14ac:dyDescent="0.25">
      <c r="B555" s="442" t="s">
        <v>439</v>
      </c>
      <c r="C555" s="442"/>
      <c r="D555" s="442"/>
      <c r="E555" s="442"/>
      <c r="F555" s="442"/>
      <c r="G555" s="442"/>
      <c r="H555" s="442"/>
    </row>
    <row r="557" spans="2:8" x14ac:dyDescent="0.25">
      <c r="B557" s="443" t="s">
        <v>440</v>
      </c>
      <c r="C557" s="443"/>
      <c r="D557" s="443"/>
      <c r="E557" s="443"/>
      <c r="F557" s="443"/>
      <c r="G557" s="443"/>
      <c r="H557" s="443"/>
    </row>
    <row r="559" spans="2:8" x14ac:dyDescent="0.25">
      <c r="B559" s="442" t="s">
        <v>441</v>
      </c>
      <c r="C559" s="442"/>
      <c r="D559" s="442"/>
      <c r="E559" s="442"/>
      <c r="F559" s="442"/>
      <c r="G559" s="442"/>
      <c r="H559" s="442"/>
    </row>
    <row r="561" spans="1:10" x14ac:dyDescent="0.25">
      <c r="B561" s="444" t="s">
        <v>648</v>
      </c>
      <c r="C561" s="444"/>
      <c r="D561" s="444"/>
      <c r="E561" s="444"/>
      <c r="F561" s="444"/>
      <c r="G561" s="444"/>
      <c r="H561" s="444"/>
    </row>
    <row r="562" spans="1:10" x14ac:dyDescent="0.25">
      <c r="B562" s="444"/>
      <c r="C562" s="444"/>
      <c r="D562" s="444"/>
      <c r="E562" s="444"/>
      <c r="F562" s="444"/>
      <c r="G562" s="444"/>
      <c r="H562" s="444"/>
    </row>
    <row r="563" spans="1:10" x14ac:dyDescent="0.25">
      <c r="B563" s="444"/>
      <c r="C563" s="444"/>
      <c r="D563" s="444"/>
      <c r="E563" s="444"/>
      <c r="F563" s="444"/>
      <c r="G563" s="444"/>
      <c r="H563" s="444"/>
    </row>
    <row r="564" spans="1:10" x14ac:dyDescent="0.25">
      <c r="B564" s="444"/>
      <c r="C564" s="444"/>
      <c r="D564" s="444"/>
      <c r="E564" s="444"/>
      <c r="F564" s="444"/>
      <c r="G564" s="444"/>
      <c r="H564" s="444"/>
    </row>
    <row r="565" spans="1:10" x14ac:dyDescent="0.25">
      <c r="B565" s="444"/>
      <c r="C565" s="444"/>
      <c r="D565" s="444"/>
      <c r="E565" s="444"/>
      <c r="F565" s="444"/>
      <c r="G565" s="444"/>
      <c r="H565" s="444"/>
    </row>
    <row r="567" spans="1:10" x14ac:dyDescent="0.25">
      <c r="A567" s="2"/>
      <c r="B567" s="445" t="s">
        <v>113</v>
      </c>
      <c r="C567" s="445"/>
      <c r="D567" s="445"/>
      <c r="E567" s="445"/>
      <c r="F567" s="445"/>
      <c r="G567" s="445"/>
      <c r="H567" s="445"/>
      <c r="I567" s="445"/>
    </row>
    <row r="568" spans="1:10" x14ac:dyDescent="0.25">
      <c r="B568" s="417" t="s">
        <v>94</v>
      </c>
      <c r="C568" s="417"/>
      <c r="D568" s="417"/>
      <c r="E568" s="417"/>
      <c r="F568" s="417"/>
      <c r="G568" s="417"/>
      <c r="H568" s="417"/>
      <c r="I568" s="417"/>
    </row>
    <row r="569" spans="1:10" x14ac:dyDescent="0.25">
      <c r="B569" s="417" t="s">
        <v>649</v>
      </c>
      <c r="C569" s="417"/>
      <c r="D569" s="417"/>
      <c r="E569" s="417"/>
      <c r="F569" s="417"/>
      <c r="G569" s="417"/>
      <c r="H569" s="417"/>
      <c r="I569" s="417"/>
    </row>
    <row r="571" spans="1:10" x14ac:dyDescent="0.25">
      <c r="B571" s="24" t="s">
        <v>626</v>
      </c>
    </row>
    <row r="572" spans="1:10" ht="80.25" customHeight="1" x14ac:dyDescent="0.25">
      <c r="B572" s="441" t="s">
        <v>627</v>
      </c>
      <c r="C572" s="441"/>
      <c r="D572" s="441"/>
      <c r="E572" s="441"/>
      <c r="F572" s="441"/>
      <c r="G572" s="441"/>
      <c r="H572" s="441"/>
      <c r="I572" s="441"/>
    </row>
    <row r="574" spans="1:10" x14ac:dyDescent="0.25">
      <c r="B574" s="437" t="s">
        <v>442</v>
      </c>
      <c r="C574" s="438"/>
      <c r="D574" s="438"/>
      <c r="E574" s="438"/>
      <c r="F574" s="439"/>
      <c r="G574" s="437" t="s">
        <v>443</v>
      </c>
      <c r="H574" s="438"/>
      <c r="I574" s="439"/>
      <c r="J574" s="24"/>
    </row>
    <row r="575" spans="1:10" ht="30" x14ac:dyDescent="0.25">
      <c r="B575" s="25" t="s">
        <v>444</v>
      </c>
      <c r="C575" s="26" t="s">
        <v>445</v>
      </c>
      <c r="D575" s="25" t="s">
        <v>446</v>
      </c>
      <c r="E575" s="26" t="s">
        <v>447</v>
      </c>
      <c r="F575" s="25" t="s">
        <v>448</v>
      </c>
      <c r="G575" s="25" t="s">
        <v>244</v>
      </c>
      <c r="H575" s="25" t="s">
        <v>449</v>
      </c>
      <c r="I575" s="25" t="s">
        <v>147</v>
      </c>
      <c r="J575" s="27"/>
    </row>
    <row r="576" spans="1:10" x14ac:dyDescent="0.25">
      <c r="B576" s="329" t="s">
        <v>553</v>
      </c>
      <c r="C576" s="229" t="s">
        <v>681</v>
      </c>
      <c r="D576" s="32">
        <v>1</v>
      </c>
      <c r="E576" s="32">
        <v>1762006521</v>
      </c>
      <c r="F576" s="32">
        <v>1791743398</v>
      </c>
      <c r="G576" s="309">
        <v>105840500000</v>
      </c>
      <c r="H576" s="33">
        <v>22926655809</v>
      </c>
      <c r="I576" s="32">
        <v>168000082378</v>
      </c>
    </row>
    <row r="577" spans="2:9" x14ac:dyDescent="0.25">
      <c r="B577" s="330" t="s">
        <v>553</v>
      </c>
      <c r="C577" s="230" t="s">
        <v>681</v>
      </c>
      <c r="D577" s="32">
        <v>1</v>
      </c>
      <c r="E577" s="32">
        <v>1180980000</v>
      </c>
      <c r="F577" s="32">
        <v>1188227658</v>
      </c>
      <c r="G577" s="32">
        <v>105840500000</v>
      </c>
      <c r="H577" s="33">
        <v>22926655809</v>
      </c>
      <c r="I577" s="32">
        <v>168000082378</v>
      </c>
    </row>
    <row r="578" spans="2:9" x14ac:dyDescent="0.25">
      <c r="B578" s="330" t="s">
        <v>682</v>
      </c>
      <c r="C578" s="230" t="s">
        <v>582</v>
      </c>
      <c r="D578" s="32">
        <v>1</v>
      </c>
      <c r="E578" s="32">
        <v>200000000</v>
      </c>
      <c r="F578" s="32">
        <v>196276591.44857001</v>
      </c>
      <c r="G578" s="32">
        <v>147650000000</v>
      </c>
      <c r="H578" s="33">
        <v>889576375</v>
      </c>
      <c r="I578" s="32">
        <v>210775209446</v>
      </c>
    </row>
    <row r="579" spans="2:9" x14ac:dyDescent="0.25">
      <c r="B579" s="330" t="s">
        <v>556</v>
      </c>
      <c r="C579" s="230" t="s">
        <v>582</v>
      </c>
      <c r="D579" s="32">
        <v>1</v>
      </c>
      <c r="E579" s="32">
        <v>250000000</v>
      </c>
      <c r="F579" s="32">
        <v>255578155.32931</v>
      </c>
      <c r="G579" s="32">
        <v>2617769223000</v>
      </c>
      <c r="H579" s="33">
        <v>114039517470</v>
      </c>
      <c r="I579" s="32">
        <v>4002603274289.0005</v>
      </c>
    </row>
    <row r="580" spans="2:9" x14ac:dyDescent="0.25">
      <c r="B580" s="330" t="s">
        <v>557</v>
      </c>
      <c r="C580" s="230" t="s">
        <v>582</v>
      </c>
      <c r="D580" s="32">
        <v>1</v>
      </c>
      <c r="E580" s="32">
        <v>200000000</v>
      </c>
      <c r="F580" s="32">
        <v>199995977.21406001</v>
      </c>
      <c r="G580" s="32">
        <v>670630000000</v>
      </c>
      <c r="H580" s="33">
        <v>10402570364</v>
      </c>
      <c r="I580" s="32">
        <v>1156470568376</v>
      </c>
    </row>
    <row r="581" spans="2:9" x14ac:dyDescent="0.25">
      <c r="B581" s="330" t="s">
        <v>683</v>
      </c>
      <c r="C581" s="230" t="s">
        <v>582</v>
      </c>
      <c r="D581" s="32">
        <v>1</v>
      </c>
      <c r="E581" s="32">
        <v>180000000</v>
      </c>
      <c r="F581" s="32">
        <v>184245754.57534</v>
      </c>
      <c r="G581" s="32">
        <v>162000000000</v>
      </c>
      <c r="H581" s="33">
        <v>1262519173</v>
      </c>
      <c r="I581" s="32">
        <v>270696525034</v>
      </c>
    </row>
    <row r="582" spans="2:9" x14ac:dyDescent="0.25">
      <c r="B582" s="330" t="s">
        <v>580</v>
      </c>
      <c r="C582" s="230" t="s">
        <v>582</v>
      </c>
      <c r="D582" s="32">
        <v>1</v>
      </c>
      <c r="E582" s="32">
        <v>200000000</v>
      </c>
      <c r="F582" s="32">
        <v>202950139.28222001</v>
      </c>
      <c r="G582" s="32">
        <v>157624000000</v>
      </c>
      <c r="H582" s="33">
        <v>30155910612</v>
      </c>
      <c r="I582" s="32">
        <v>389830751428</v>
      </c>
    </row>
    <row r="583" spans="2:9" x14ac:dyDescent="0.25">
      <c r="B583" s="330" t="s">
        <v>580</v>
      </c>
      <c r="C583" s="230" t="s">
        <v>582</v>
      </c>
      <c r="D583" s="32">
        <v>1</v>
      </c>
      <c r="E583" s="32">
        <v>200000000</v>
      </c>
      <c r="F583" s="32">
        <v>202950139.28222001</v>
      </c>
      <c r="G583" s="32">
        <v>157624000000</v>
      </c>
      <c r="H583" s="33">
        <v>30155910612</v>
      </c>
      <c r="I583" s="32">
        <v>389830751428</v>
      </c>
    </row>
    <row r="584" spans="2:9" x14ac:dyDescent="0.25">
      <c r="B584" s="330" t="s">
        <v>321</v>
      </c>
      <c r="C584" s="230" t="s">
        <v>582</v>
      </c>
      <c r="D584" s="32">
        <v>1</v>
      </c>
      <c r="E584" s="32">
        <v>100000000</v>
      </c>
      <c r="F584" s="32">
        <v>98801544.621154994</v>
      </c>
      <c r="G584" s="32">
        <v>2161946130000</v>
      </c>
      <c r="H584" s="33">
        <v>328613840083</v>
      </c>
      <c r="I584" s="32">
        <v>6667250236787.001</v>
      </c>
    </row>
    <row r="585" spans="2:9" x14ac:dyDescent="0.25">
      <c r="B585" s="330" t="s">
        <v>554</v>
      </c>
      <c r="C585" s="230" t="s">
        <v>555</v>
      </c>
      <c r="D585" s="32">
        <v>1</v>
      </c>
      <c r="E585" s="32">
        <v>400000000</v>
      </c>
      <c r="F585" s="32">
        <v>411113563.45454544</v>
      </c>
      <c r="G585" s="32">
        <v>481235450000</v>
      </c>
      <c r="H585" s="33">
        <v>12491023950</v>
      </c>
      <c r="I585" s="32">
        <v>631823364758.99988</v>
      </c>
    </row>
    <row r="586" spans="2:9" x14ac:dyDescent="0.25">
      <c r="B586" s="330" t="s">
        <v>554</v>
      </c>
      <c r="C586" s="230" t="s">
        <v>555</v>
      </c>
      <c r="D586" s="32">
        <v>1</v>
      </c>
      <c r="E586" s="32">
        <v>700000000</v>
      </c>
      <c r="F586" s="32">
        <v>715463702</v>
      </c>
      <c r="G586" s="32">
        <v>481235450000</v>
      </c>
      <c r="H586" s="33">
        <v>12491023950</v>
      </c>
      <c r="I586" s="32">
        <v>631823364758.99988</v>
      </c>
    </row>
    <row r="587" spans="2:9" x14ac:dyDescent="0.25">
      <c r="B587" s="330" t="s">
        <v>321</v>
      </c>
      <c r="C587" s="230" t="s">
        <v>555</v>
      </c>
      <c r="D587" s="32">
        <v>1</v>
      </c>
      <c r="E587" s="32">
        <v>5000000000</v>
      </c>
      <c r="F587" s="32">
        <v>5040887029</v>
      </c>
      <c r="G587" s="32">
        <v>2161946130000</v>
      </c>
      <c r="H587" s="33">
        <v>328613840083</v>
      </c>
      <c r="I587" s="32">
        <v>6667250236787.001</v>
      </c>
    </row>
    <row r="588" spans="2:9" x14ac:dyDescent="0.25">
      <c r="B588" s="330" t="s">
        <v>321</v>
      </c>
      <c r="C588" s="230" t="s">
        <v>555</v>
      </c>
      <c r="D588" s="32">
        <v>1</v>
      </c>
      <c r="E588" s="32">
        <v>5000000000</v>
      </c>
      <c r="F588" s="32">
        <v>5049194059.5</v>
      </c>
      <c r="G588" s="32">
        <v>2161946130000</v>
      </c>
      <c r="H588" s="33">
        <v>328613840083</v>
      </c>
      <c r="I588" s="32">
        <v>6667250236787.001</v>
      </c>
    </row>
    <row r="589" spans="2:9" x14ac:dyDescent="0.25">
      <c r="B589" s="330" t="s">
        <v>684</v>
      </c>
      <c r="C589" s="230" t="s">
        <v>685</v>
      </c>
      <c r="D589" s="32">
        <v>1</v>
      </c>
      <c r="E589" s="32">
        <v>391356616</v>
      </c>
      <c r="F589" s="32">
        <v>391356616</v>
      </c>
      <c r="G589" s="32" t="s">
        <v>596</v>
      </c>
      <c r="H589" s="33" t="s">
        <v>596</v>
      </c>
      <c r="I589" s="32" t="s">
        <v>596</v>
      </c>
    </row>
    <row r="590" spans="2:9" x14ac:dyDescent="0.25">
      <c r="B590" s="330" t="s">
        <v>572</v>
      </c>
      <c r="C590" s="230" t="s">
        <v>606</v>
      </c>
      <c r="D590" s="32">
        <v>45755</v>
      </c>
      <c r="E590" s="32">
        <v>1000000</v>
      </c>
      <c r="F590" s="32">
        <v>45653601400</v>
      </c>
      <c r="G590" s="32">
        <v>327245000000</v>
      </c>
      <c r="H590" s="33">
        <v>527678000000</v>
      </c>
      <c r="I590" s="32">
        <v>1725155000000</v>
      </c>
    </row>
    <row r="591" spans="2:9" x14ac:dyDescent="0.25">
      <c r="B591" s="330" t="s">
        <v>611</v>
      </c>
      <c r="C591" s="230" t="s">
        <v>606</v>
      </c>
      <c r="D591" s="32">
        <v>18</v>
      </c>
      <c r="E591" s="32">
        <v>1000000</v>
      </c>
      <c r="F591" s="32">
        <v>18089756.383561999</v>
      </c>
      <c r="G591" s="32">
        <v>131820000000</v>
      </c>
      <c r="H591" s="33">
        <v>8343284286</v>
      </c>
      <c r="I591" s="32">
        <v>162024699063.99997</v>
      </c>
    </row>
    <row r="592" spans="2:9" x14ac:dyDescent="0.25">
      <c r="B592" s="330" t="s">
        <v>572</v>
      </c>
      <c r="C592" s="230" t="s">
        <v>606</v>
      </c>
      <c r="D592" s="32">
        <v>315</v>
      </c>
      <c r="E592" s="32">
        <v>1000000</v>
      </c>
      <c r="F592" s="32">
        <v>310656000</v>
      </c>
      <c r="G592" s="32">
        <v>327245000000</v>
      </c>
      <c r="H592" s="33">
        <v>527678000000</v>
      </c>
      <c r="I592" s="32">
        <v>1725155000000</v>
      </c>
    </row>
    <row r="593" spans="2:9" x14ac:dyDescent="0.25">
      <c r="B593" s="330" t="s">
        <v>552</v>
      </c>
      <c r="C593" s="230" t="s">
        <v>606</v>
      </c>
      <c r="D593" s="32">
        <v>8</v>
      </c>
      <c r="E593" s="32">
        <v>1000000</v>
      </c>
      <c r="F593" s="32">
        <v>8111473.5342466002</v>
      </c>
      <c r="G593" s="32">
        <v>25000000000</v>
      </c>
      <c r="H593" s="33">
        <v>3203492720</v>
      </c>
      <c r="I593" s="32">
        <v>46559483370</v>
      </c>
    </row>
    <row r="594" spans="2:9" x14ac:dyDescent="0.25">
      <c r="B594" s="330" t="s">
        <v>553</v>
      </c>
      <c r="C594" s="230" t="s">
        <v>606</v>
      </c>
      <c r="D594" s="32">
        <v>6</v>
      </c>
      <c r="E594" s="32">
        <v>1000000</v>
      </c>
      <c r="F594" s="32">
        <v>6054422.1369863003</v>
      </c>
      <c r="G594" s="32">
        <v>105840500000</v>
      </c>
      <c r="H594" s="33">
        <v>22926655809</v>
      </c>
      <c r="I594" s="32">
        <v>168000082378</v>
      </c>
    </row>
    <row r="595" spans="2:9" x14ac:dyDescent="0.25">
      <c r="B595" s="330" t="s">
        <v>552</v>
      </c>
      <c r="C595" s="230" t="s">
        <v>606</v>
      </c>
      <c r="D595" s="32">
        <v>9</v>
      </c>
      <c r="E595" s="32">
        <v>1000000</v>
      </c>
      <c r="F595" s="32">
        <v>9201937.6849314999</v>
      </c>
      <c r="G595" s="32">
        <v>25000000000</v>
      </c>
      <c r="H595" s="33">
        <v>3203492720</v>
      </c>
      <c r="I595" s="32">
        <v>46559483370</v>
      </c>
    </row>
    <row r="596" spans="2:9" x14ac:dyDescent="0.25">
      <c r="B596" s="330" t="s">
        <v>552</v>
      </c>
      <c r="C596" s="230" t="s">
        <v>606</v>
      </c>
      <c r="D596" s="32">
        <v>2</v>
      </c>
      <c r="E596" s="32">
        <v>1000000</v>
      </c>
      <c r="F596" s="32">
        <v>2043151.6164384</v>
      </c>
      <c r="G596" s="32">
        <v>25000000000</v>
      </c>
      <c r="H596" s="33">
        <v>3203492720</v>
      </c>
      <c r="I596" s="32">
        <v>46559483370</v>
      </c>
    </row>
    <row r="597" spans="2:9" x14ac:dyDescent="0.25">
      <c r="B597" s="330" t="s">
        <v>553</v>
      </c>
      <c r="C597" s="230" t="s">
        <v>606</v>
      </c>
      <c r="D597" s="32">
        <v>7</v>
      </c>
      <c r="E597" s="32">
        <v>1000000</v>
      </c>
      <c r="F597" s="32">
        <v>7120784.4246575003</v>
      </c>
      <c r="G597" s="32">
        <v>105840500000</v>
      </c>
      <c r="H597" s="33">
        <v>22926655809</v>
      </c>
      <c r="I597" s="32">
        <v>168000082378</v>
      </c>
    </row>
    <row r="598" spans="2:9" x14ac:dyDescent="0.25">
      <c r="B598" s="330" t="s">
        <v>554</v>
      </c>
      <c r="C598" s="230" t="s">
        <v>607</v>
      </c>
      <c r="D598" s="32">
        <v>14</v>
      </c>
      <c r="E598" s="32">
        <v>1000000</v>
      </c>
      <c r="F598" s="32">
        <v>14021096.082192</v>
      </c>
      <c r="G598" s="32">
        <v>481235450000</v>
      </c>
      <c r="H598" s="33">
        <v>12491023950</v>
      </c>
      <c r="I598" s="32">
        <v>631823364758.99988</v>
      </c>
    </row>
    <row r="599" spans="2:9" x14ac:dyDescent="0.25">
      <c r="B599" s="330" t="s">
        <v>592</v>
      </c>
      <c r="C599" s="230" t="s">
        <v>606</v>
      </c>
      <c r="D599" s="32">
        <v>5</v>
      </c>
      <c r="E599" s="32">
        <v>1000000</v>
      </c>
      <c r="F599" s="32">
        <v>5005445.2739725998</v>
      </c>
      <c r="G599" s="32">
        <v>250000000000</v>
      </c>
      <c r="H599" s="33">
        <v>169979047252</v>
      </c>
      <c r="I599" s="32">
        <v>460276252368.99994</v>
      </c>
    </row>
    <row r="600" spans="2:9" x14ac:dyDescent="0.25">
      <c r="B600" s="330" t="s">
        <v>593</v>
      </c>
      <c r="C600" s="230" t="s">
        <v>606</v>
      </c>
      <c r="D600" s="32">
        <v>10</v>
      </c>
      <c r="E600" s="32">
        <v>1000000</v>
      </c>
      <c r="F600" s="32">
        <v>9865939.8630136997</v>
      </c>
      <c r="G600" s="32">
        <v>6100000000</v>
      </c>
      <c r="H600" s="33">
        <v>21308579023.289642</v>
      </c>
      <c r="I600" s="32">
        <v>267503889743.12012</v>
      </c>
    </row>
    <row r="601" spans="2:9" x14ac:dyDescent="0.25">
      <c r="B601" s="330" t="s">
        <v>576</v>
      </c>
      <c r="C601" s="230" t="s">
        <v>606</v>
      </c>
      <c r="D601" s="32">
        <v>20</v>
      </c>
      <c r="E601" s="32">
        <v>1000000</v>
      </c>
      <c r="F601" s="32">
        <v>20431496.164384</v>
      </c>
      <c r="G601" s="32">
        <v>99427000000</v>
      </c>
      <c r="H601" s="33">
        <v>12672499754</v>
      </c>
      <c r="I601" s="32">
        <v>147866957855.00003</v>
      </c>
    </row>
    <row r="602" spans="2:9" x14ac:dyDescent="0.25">
      <c r="B602" s="330" t="s">
        <v>574</v>
      </c>
      <c r="C602" s="230" t="s">
        <v>606</v>
      </c>
      <c r="D602" s="32">
        <v>10</v>
      </c>
      <c r="E602" s="32">
        <v>1000000</v>
      </c>
      <c r="F602" s="32">
        <v>10227739.726027001</v>
      </c>
      <c r="G602" s="32" t="s">
        <v>596</v>
      </c>
      <c r="H602" s="33" t="s">
        <v>596</v>
      </c>
      <c r="I602" s="32" t="s">
        <v>596</v>
      </c>
    </row>
    <row r="603" spans="2:9" x14ac:dyDescent="0.25">
      <c r="B603" s="330" t="s">
        <v>576</v>
      </c>
      <c r="C603" s="230" t="s">
        <v>606</v>
      </c>
      <c r="D603" s="32">
        <v>100</v>
      </c>
      <c r="E603" s="32">
        <v>1000000</v>
      </c>
      <c r="F603" s="32">
        <v>103354810.9589</v>
      </c>
      <c r="G603" s="32">
        <v>99427000000</v>
      </c>
      <c r="H603" s="33">
        <v>12672499754</v>
      </c>
      <c r="I603" s="32">
        <v>147866957855.00003</v>
      </c>
    </row>
    <row r="604" spans="2:9" x14ac:dyDescent="0.25">
      <c r="B604" s="330" t="s">
        <v>683</v>
      </c>
      <c r="C604" s="230" t="s">
        <v>610</v>
      </c>
      <c r="D604" s="32">
        <v>185</v>
      </c>
      <c r="E604" s="32">
        <v>1000000</v>
      </c>
      <c r="F604" s="32">
        <v>182858105.47944999</v>
      </c>
      <c r="G604" s="32">
        <v>162000000000</v>
      </c>
      <c r="H604" s="33">
        <v>1262519173</v>
      </c>
      <c r="I604" s="32">
        <v>270696525034</v>
      </c>
    </row>
    <row r="605" spans="2:9" x14ac:dyDescent="0.25">
      <c r="B605" s="330" t="s">
        <v>575</v>
      </c>
      <c r="C605" s="230" t="s">
        <v>606</v>
      </c>
      <c r="D605" s="32">
        <v>100</v>
      </c>
      <c r="E605" s="32">
        <v>1000000</v>
      </c>
      <c r="F605" s="32">
        <v>100157541.09589</v>
      </c>
      <c r="G605" s="32">
        <v>100000000000</v>
      </c>
      <c r="H605" s="33">
        <v>99770859763</v>
      </c>
      <c r="I605" s="32">
        <v>666200049628</v>
      </c>
    </row>
    <row r="606" spans="2:9" x14ac:dyDescent="0.25">
      <c r="B606" s="330" t="s">
        <v>578</v>
      </c>
      <c r="C606" s="230" t="s">
        <v>606</v>
      </c>
      <c r="D606" s="32">
        <v>3</v>
      </c>
      <c r="E606" s="32">
        <v>1000000</v>
      </c>
      <c r="F606" s="32">
        <v>3050630.1369862999</v>
      </c>
      <c r="G606" s="32">
        <v>30000000000</v>
      </c>
      <c r="H606" s="33">
        <v>18096159000</v>
      </c>
      <c r="I606" s="32">
        <v>54953912000</v>
      </c>
    </row>
    <row r="607" spans="2:9" x14ac:dyDescent="0.25">
      <c r="B607" s="330" t="s">
        <v>576</v>
      </c>
      <c r="C607" s="230" t="s">
        <v>606</v>
      </c>
      <c r="D607" s="32">
        <v>9</v>
      </c>
      <c r="E607" s="32">
        <v>1000000</v>
      </c>
      <c r="F607" s="32">
        <v>9241300.2328766994</v>
      </c>
      <c r="G607" s="32">
        <v>99427000000</v>
      </c>
      <c r="H607" s="33">
        <v>12672499754</v>
      </c>
      <c r="I607" s="32">
        <v>147866957855.00003</v>
      </c>
    </row>
    <row r="608" spans="2:9" x14ac:dyDescent="0.25">
      <c r="B608" s="330" t="s">
        <v>686</v>
      </c>
      <c r="C608" s="230" t="s">
        <v>606</v>
      </c>
      <c r="D608" s="32">
        <v>15</v>
      </c>
      <c r="E608" s="32">
        <v>1000000</v>
      </c>
      <c r="F608" s="32">
        <v>15403150.684931999</v>
      </c>
      <c r="G608" s="32">
        <v>565000000000</v>
      </c>
      <c r="H608" s="33">
        <v>85112745757</v>
      </c>
      <c r="I608" s="32">
        <v>773374341055</v>
      </c>
    </row>
    <row r="609" spans="2:9" x14ac:dyDescent="0.25">
      <c r="B609" s="330" t="s">
        <v>577</v>
      </c>
      <c r="C609" s="230" t="s">
        <v>606</v>
      </c>
      <c r="D609" s="32">
        <v>57</v>
      </c>
      <c r="E609" s="32">
        <v>1000000</v>
      </c>
      <c r="F609" s="32">
        <v>57027564.152396999</v>
      </c>
      <c r="G609" s="32">
        <v>265800000000</v>
      </c>
      <c r="H609" s="33">
        <v>644790156794</v>
      </c>
      <c r="I609" s="32">
        <v>2103238140775</v>
      </c>
    </row>
    <row r="610" spans="2:9" x14ac:dyDescent="0.25">
      <c r="B610" s="330" t="s">
        <v>553</v>
      </c>
      <c r="C610" s="230" t="s">
        <v>606</v>
      </c>
      <c r="D610" s="32">
        <v>22</v>
      </c>
      <c r="E610" s="32">
        <v>1000000</v>
      </c>
      <c r="F610" s="32">
        <v>22274378.424658</v>
      </c>
      <c r="G610" s="32">
        <v>105840500000</v>
      </c>
      <c r="H610" s="33">
        <v>22926655809</v>
      </c>
      <c r="I610" s="32">
        <v>168000082378</v>
      </c>
    </row>
    <row r="611" spans="2:9" x14ac:dyDescent="0.25">
      <c r="B611" s="330" t="s">
        <v>576</v>
      </c>
      <c r="C611" s="230" t="s">
        <v>606</v>
      </c>
      <c r="D611" s="32">
        <v>155</v>
      </c>
      <c r="E611" s="32">
        <v>1000000</v>
      </c>
      <c r="F611" s="32">
        <v>154961594.04128999</v>
      </c>
      <c r="G611" s="32">
        <v>99427000000</v>
      </c>
      <c r="H611" s="33">
        <v>12672499754</v>
      </c>
      <c r="I611" s="32">
        <v>147866957855.00003</v>
      </c>
    </row>
    <row r="612" spans="2:9" x14ac:dyDescent="0.25">
      <c r="B612" s="330" t="s">
        <v>572</v>
      </c>
      <c r="C612" s="230" t="s">
        <v>606</v>
      </c>
      <c r="D612" s="32">
        <v>63</v>
      </c>
      <c r="E612" s="32">
        <v>1000000</v>
      </c>
      <c r="F612" s="32">
        <v>62380535</v>
      </c>
      <c r="G612" s="32">
        <v>327245000000</v>
      </c>
      <c r="H612" s="33">
        <v>527678000000</v>
      </c>
      <c r="I612" s="32">
        <v>1725155000000</v>
      </c>
    </row>
    <row r="613" spans="2:9" x14ac:dyDescent="0.25">
      <c r="B613" s="330" t="s">
        <v>581</v>
      </c>
      <c r="C613" s="230" t="s">
        <v>609</v>
      </c>
      <c r="D613" s="32">
        <v>400</v>
      </c>
      <c r="E613" s="32">
        <v>1000000</v>
      </c>
      <c r="F613" s="32">
        <v>410583550.68493003</v>
      </c>
      <c r="G613" s="32" t="s">
        <v>596</v>
      </c>
      <c r="H613" s="33" t="s">
        <v>596</v>
      </c>
      <c r="I613" s="32" t="s">
        <v>596</v>
      </c>
    </row>
    <row r="614" spans="2:9" x14ac:dyDescent="0.25">
      <c r="B614" s="330" t="s">
        <v>687</v>
      </c>
      <c r="C614" s="230" t="s">
        <v>606</v>
      </c>
      <c r="D614" s="32">
        <v>12</v>
      </c>
      <c r="E614" s="32">
        <v>1000000</v>
      </c>
      <c r="F614" s="32">
        <v>11845475.178082</v>
      </c>
      <c r="G614" s="32">
        <v>52000000000</v>
      </c>
      <c r="H614" s="33">
        <v>4678493529</v>
      </c>
      <c r="I614" s="32">
        <v>66034206473</v>
      </c>
    </row>
    <row r="615" spans="2:9" x14ac:dyDescent="0.25">
      <c r="B615" s="330" t="s">
        <v>558</v>
      </c>
      <c r="C615" s="230" t="s">
        <v>606</v>
      </c>
      <c r="D615" s="32">
        <v>29</v>
      </c>
      <c r="E615" s="32">
        <v>1000000</v>
      </c>
      <c r="F615" s="32">
        <v>28420592.201566</v>
      </c>
      <c r="G615" s="32">
        <v>2482500000000</v>
      </c>
      <c r="H615" s="33">
        <v>79384000000</v>
      </c>
      <c r="I615" s="32">
        <v>2984122000000</v>
      </c>
    </row>
    <row r="616" spans="2:9" x14ac:dyDescent="0.25">
      <c r="B616" s="330" t="s">
        <v>688</v>
      </c>
      <c r="C616" s="230" t="s">
        <v>606</v>
      </c>
      <c r="D616" s="32">
        <v>15</v>
      </c>
      <c r="E616" s="32">
        <v>1000000</v>
      </c>
      <c r="F616" s="32">
        <v>14824291.849315001</v>
      </c>
      <c r="G616" s="32">
        <v>67500000000</v>
      </c>
      <c r="H616" s="33">
        <v>7838905441</v>
      </c>
      <c r="I616" s="32">
        <v>83219107852</v>
      </c>
    </row>
    <row r="617" spans="2:9" x14ac:dyDescent="0.25">
      <c r="B617" s="330" t="s">
        <v>689</v>
      </c>
      <c r="C617" s="230" t="s">
        <v>606</v>
      </c>
      <c r="D617" s="32">
        <v>9</v>
      </c>
      <c r="E617" s="32">
        <v>1000000</v>
      </c>
      <c r="F617" s="32">
        <v>9201032.8767122999</v>
      </c>
      <c r="G617" s="32">
        <v>20000000000</v>
      </c>
      <c r="H617" s="33">
        <v>4563462000</v>
      </c>
      <c r="I617" s="32">
        <v>39340019610</v>
      </c>
    </row>
    <row r="618" spans="2:9" x14ac:dyDescent="0.25">
      <c r="B618" s="330" t="s">
        <v>689</v>
      </c>
      <c r="C618" s="230" t="s">
        <v>606</v>
      </c>
      <c r="D618" s="32">
        <v>150</v>
      </c>
      <c r="E618" s="32">
        <v>1000000</v>
      </c>
      <c r="F618" s="32">
        <v>153477945.20548001</v>
      </c>
      <c r="G618" s="32">
        <v>20000000000</v>
      </c>
      <c r="H618" s="33">
        <v>4563462000</v>
      </c>
      <c r="I618" s="32">
        <v>39340019610</v>
      </c>
    </row>
    <row r="619" spans="2:9" x14ac:dyDescent="0.25">
      <c r="B619" s="330" t="s">
        <v>580</v>
      </c>
      <c r="C619" s="230" t="s">
        <v>610</v>
      </c>
      <c r="D619" s="32">
        <v>50</v>
      </c>
      <c r="E619" s="32">
        <v>1000000</v>
      </c>
      <c r="F619" s="32">
        <v>49378009.179252997</v>
      </c>
      <c r="G619" s="32">
        <v>157624000000</v>
      </c>
      <c r="H619" s="33">
        <v>30155910612</v>
      </c>
      <c r="I619" s="32">
        <v>389830751428</v>
      </c>
    </row>
    <row r="620" spans="2:9" x14ac:dyDescent="0.25">
      <c r="B620" s="330" t="s">
        <v>314</v>
      </c>
      <c r="C620" s="230" t="s">
        <v>607</v>
      </c>
      <c r="D620" s="32">
        <v>200</v>
      </c>
      <c r="E620" s="32">
        <v>1000000</v>
      </c>
      <c r="F620" s="32">
        <v>195580583.56163999</v>
      </c>
      <c r="G620" s="32">
        <v>696666670000</v>
      </c>
      <c r="H620" s="33">
        <v>70273114391</v>
      </c>
      <c r="I620" s="32">
        <v>1510256487280</v>
      </c>
    </row>
    <row r="621" spans="2:9" x14ac:dyDescent="0.25">
      <c r="B621" s="330" t="s">
        <v>689</v>
      </c>
      <c r="C621" s="230" t="s">
        <v>606</v>
      </c>
      <c r="D621" s="32">
        <v>340</v>
      </c>
      <c r="E621" s="32">
        <v>1000000</v>
      </c>
      <c r="F621" s="32">
        <v>347710082.19177997</v>
      </c>
      <c r="G621" s="32">
        <v>20000000000</v>
      </c>
      <c r="H621" s="33">
        <v>4563462000</v>
      </c>
      <c r="I621" s="32">
        <v>39340019610</v>
      </c>
    </row>
    <row r="622" spans="2:9" x14ac:dyDescent="0.25">
      <c r="B622" s="330" t="s">
        <v>557</v>
      </c>
      <c r="C622" s="230" t="s">
        <v>607</v>
      </c>
      <c r="D622" s="32">
        <v>2655</v>
      </c>
      <c r="E622" s="32">
        <v>1000000</v>
      </c>
      <c r="F622" s="32">
        <v>2692766916.8885002</v>
      </c>
      <c r="G622" s="32">
        <v>670630000000</v>
      </c>
      <c r="H622" s="33">
        <v>10402570364</v>
      </c>
      <c r="I622" s="32">
        <v>1156470568376</v>
      </c>
    </row>
    <row r="623" spans="2:9" x14ac:dyDescent="0.25">
      <c r="B623" s="330" t="s">
        <v>579</v>
      </c>
      <c r="C623" s="230" t="s">
        <v>606</v>
      </c>
      <c r="D623" s="32">
        <v>408</v>
      </c>
      <c r="E623" s="32">
        <v>1000000</v>
      </c>
      <c r="F623" s="32">
        <v>413320767.12329</v>
      </c>
      <c r="G623" s="32">
        <v>85000000000</v>
      </c>
      <c r="H623" s="33">
        <v>13883112311</v>
      </c>
      <c r="I623" s="32">
        <v>145531485278</v>
      </c>
    </row>
    <row r="624" spans="2:9" x14ac:dyDescent="0.25">
      <c r="B624" s="330" t="s">
        <v>558</v>
      </c>
      <c r="C624" s="230" t="s">
        <v>606</v>
      </c>
      <c r="D624" s="32">
        <v>57</v>
      </c>
      <c r="E624" s="32">
        <v>1000000</v>
      </c>
      <c r="F624" s="32">
        <v>54202023.136986002</v>
      </c>
      <c r="G624" s="32">
        <v>2482500000000</v>
      </c>
      <c r="H624" s="33">
        <v>79384000000</v>
      </c>
      <c r="I624" s="32">
        <v>2984122000000</v>
      </c>
    </row>
    <row r="625" spans="2:9" x14ac:dyDescent="0.25">
      <c r="B625" s="330" t="s">
        <v>581</v>
      </c>
      <c r="C625" s="230" t="s">
        <v>609</v>
      </c>
      <c r="D625" s="32">
        <v>4500</v>
      </c>
      <c r="E625" s="32">
        <v>1000000</v>
      </c>
      <c r="F625" s="32">
        <v>4603826773.9726</v>
      </c>
      <c r="G625" s="32" t="s">
        <v>596</v>
      </c>
      <c r="H625" s="33" t="s">
        <v>596</v>
      </c>
      <c r="I625" s="32" t="s">
        <v>596</v>
      </c>
    </row>
    <row r="626" spans="2:9" x14ac:dyDescent="0.25">
      <c r="B626" s="330" t="s">
        <v>594</v>
      </c>
      <c r="C626" s="230" t="s">
        <v>606</v>
      </c>
      <c r="D626" s="32">
        <v>6</v>
      </c>
      <c r="E626" s="32">
        <v>1000000</v>
      </c>
      <c r="F626" s="32">
        <v>6144986.3013698999</v>
      </c>
      <c r="G626" s="32">
        <v>30000000000</v>
      </c>
      <c r="H626" s="33">
        <v>2343700592</v>
      </c>
      <c r="I626" s="32">
        <v>33069364777</v>
      </c>
    </row>
    <row r="627" spans="2:9" x14ac:dyDescent="0.25">
      <c r="B627" s="330" t="s">
        <v>558</v>
      </c>
      <c r="C627" s="230" t="s">
        <v>606</v>
      </c>
      <c r="D627" s="32">
        <v>23530</v>
      </c>
      <c r="E627" s="32">
        <v>1000000</v>
      </c>
      <c r="F627" s="32">
        <v>23752699201.506584</v>
      </c>
      <c r="G627" s="32">
        <v>2482500000000</v>
      </c>
      <c r="H627" s="33">
        <v>79384000000</v>
      </c>
      <c r="I627" s="32">
        <v>2984122000000</v>
      </c>
    </row>
    <row r="628" spans="2:9" x14ac:dyDescent="0.25">
      <c r="B628" s="330" t="s">
        <v>572</v>
      </c>
      <c r="C628" s="230" t="s">
        <v>606</v>
      </c>
      <c r="D628" s="32">
        <v>15</v>
      </c>
      <c r="E628" s="32">
        <v>1000000</v>
      </c>
      <c r="F628" s="32">
        <v>15010170</v>
      </c>
      <c r="G628" s="32">
        <v>327245000000</v>
      </c>
      <c r="H628" s="33">
        <v>527678000000</v>
      </c>
      <c r="I628" s="32">
        <v>1725155000000</v>
      </c>
    </row>
    <row r="629" spans="2:9" x14ac:dyDescent="0.25">
      <c r="B629" s="330" t="s">
        <v>553</v>
      </c>
      <c r="C629" s="230" t="s">
        <v>606</v>
      </c>
      <c r="D629" s="32">
        <v>2015</v>
      </c>
      <c r="E629" s="32">
        <v>1000000</v>
      </c>
      <c r="F629" s="32">
        <v>2064219671.9461451</v>
      </c>
      <c r="G629" s="32">
        <v>105840500000</v>
      </c>
      <c r="H629" s="33">
        <v>22926655809</v>
      </c>
      <c r="I629" s="32">
        <v>168000082378</v>
      </c>
    </row>
    <row r="630" spans="2:9" x14ac:dyDescent="0.25">
      <c r="B630" s="330" t="s">
        <v>572</v>
      </c>
      <c r="C630" s="230" t="s">
        <v>606</v>
      </c>
      <c r="D630" s="32">
        <v>4848</v>
      </c>
      <c r="E630" s="32">
        <v>1000000</v>
      </c>
      <c r="F630" s="32">
        <v>4851914611.0893192</v>
      </c>
      <c r="G630" s="32">
        <v>327245000000</v>
      </c>
      <c r="H630" s="33">
        <v>527678000000</v>
      </c>
      <c r="I630" s="32">
        <v>1725155000000</v>
      </c>
    </row>
    <row r="631" spans="2:9" x14ac:dyDescent="0.25">
      <c r="B631" s="330" t="s">
        <v>608</v>
      </c>
      <c r="C631" s="230" t="s">
        <v>606</v>
      </c>
      <c r="D631" s="32">
        <v>725</v>
      </c>
      <c r="E631" s="32">
        <v>1000000</v>
      </c>
      <c r="F631" s="32">
        <v>735706164.38356245</v>
      </c>
      <c r="G631" s="32">
        <v>400000000000</v>
      </c>
      <c r="H631" s="33">
        <v>99727420109</v>
      </c>
      <c r="I631" s="32">
        <v>910602361591</v>
      </c>
    </row>
    <row r="632" spans="2:9" x14ac:dyDescent="0.25">
      <c r="B632" s="330" t="s">
        <v>608</v>
      </c>
      <c r="C632" s="230" t="s">
        <v>606</v>
      </c>
      <c r="D632" s="32">
        <v>1</v>
      </c>
      <c r="E632" s="32">
        <v>1000000</v>
      </c>
      <c r="F632" s="32">
        <v>1014314.5356253</v>
      </c>
      <c r="G632" s="32">
        <v>400000000000</v>
      </c>
      <c r="H632" s="33">
        <v>99727420109</v>
      </c>
      <c r="I632" s="32">
        <v>910602361591</v>
      </c>
    </row>
    <row r="633" spans="2:9" x14ac:dyDescent="0.25">
      <c r="B633" s="330" t="s">
        <v>316</v>
      </c>
      <c r="C633" s="230" t="s">
        <v>607</v>
      </c>
      <c r="D633" s="32">
        <v>94</v>
      </c>
      <c r="E633" s="32">
        <v>1000000</v>
      </c>
      <c r="F633" s="32">
        <v>94470414.964259073</v>
      </c>
      <c r="G633" s="32">
        <v>2000000000000</v>
      </c>
      <c r="H633" s="33">
        <v>329342988527</v>
      </c>
      <c r="I633" s="32">
        <v>7015310996888</v>
      </c>
    </row>
    <row r="634" spans="2:9" x14ac:dyDescent="0.25">
      <c r="B634" s="330" t="s">
        <v>556</v>
      </c>
      <c r="C634" s="230" t="s">
        <v>607</v>
      </c>
      <c r="D634" s="32">
        <v>3</v>
      </c>
      <c r="E634" s="32">
        <v>1000000</v>
      </c>
      <c r="F634" s="32">
        <v>3012945.2054794999</v>
      </c>
      <c r="G634" s="32">
        <v>2617769223000</v>
      </c>
      <c r="H634" s="33">
        <v>114039517470</v>
      </c>
      <c r="I634" s="32">
        <v>4002603274289.0005</v>
      </c>
    </row>
    <row r="635" spans="2:9" x14ac:dyDescent="0.25">
      <c r="B635" s="330" t="s">
        <v>572</v>
      </c>
      <c r="C635" s="230" t="s">
        <v>606</v>
      </c>
      <c r="D635" s="32">
        <v>1358</v>
      </c>
      <c r="E635" s="32">
        <v>1000000</v>
      </c>
      <c r="F635" s="32">
        <v>1434885494.5797853</v>
      </c>
      <c r="G635" s="32">
        <v>327245000000</v>
      </c>
      <c r="H635" s="33">
        <v>527678000000</v>
      </c>
      <c r="I635" s="32">
        <v>1725155000000</v>
      </c>
    </row>
    <row r="636" spans="2:9" x14ac:dyDescent="0.25">
      <c r="B636" s="330" t="s">
        <v>688</v>
      </c>
      <c r="C636" s="230" t="s">
        <v>606</v>
      </c>
      <c r="D636" s="32">
        <v>190</v>
      </c>
      <c r="E636" s="32">
        <v>1000000</v>
      </c>
      <c r="F636" s="32">
        <v>192088172.32877001</v>
      </c>
      <c r="G636" s="32">
        <v>67500000000</v>
      </c>
      <c r="H636" s="33">
        <v>7838905441</v>
      </c>
      <c r="I636" s="32">
        <v>83219107852</v>
      </c>
    </row>
    <row r="637" spans="2:9" x14ac:dyDescent="0.25">
      <c r="B637" s="330" t="s">
        <v>556</v>
      </c>
      <c r="C637" s="230" t="s">
        <v>607</v>
      </c>
      <c r="D637" s="32">
        <v>1255</v>
      </c>
      <c r="E637" s="32">
        <v>1000000</v>
      </c>
      <c r="F637" s="32">
        <v>1269235486.0644236</v>
      </c>
      <c r="G637" s="32">
        <v>2617769223000</v>
      </c>
      <c r="H637" s="33">
        <v>114039517470</v>
      </c>
      <c r="I637" s="32">
        <v>4002603274289.0005</v>
      </c>
    </row>
    <row r="638" spans="2:9" x14ac:dyDescent="0.25">
      <c r="B638" s="330" t="s">
        <v>572</v>
      </c>
      <c r="C638" s="230" t="s">
        <v>606</v>
      </c>
      <c r="D638" s="32">
        <v>22</v>
      </c>
      <c r="E638" s="32">
        <v>1000000</v>
      </c>
      <c r="F638" s="32">
        <v>21372993.369863</v>
      </c>
      <c r="G638" s="32">
        <v>327245000000</v>
      </c>
      <c r="H638" s="33">
        <v>527678000000</v>
      </c>
      <c r="I638" s="32">
        <v>1725155000000</v>
      </c>
    </row>
    <row r="639" spans="2:9" x14ac:dyDescent="0.25">
      <c r="B639" s="330" t="s">
        <v>556</v>
      </c>
      <c r="C639" s="230" t="s">
        <v>610</v>
      </c>
      <c r="D639" s="32">
        <v>25</v>
      </c>
      <c r="E639" s="32">
        <v>1000000</v>
      </c>
      <c r="F639" s="32">
        <v>24948136.301369999</v>
      </c>
      <c r="G639" s="32">
        <v>2617769223000</v>
      </c>
      <c r="H639" s="33">
        <v>114039517470</v>
      </c>
      <c r="I639" s="32">
        <v>4002603274289.0005</v>
      </c>
    </row>
    <row r="640" spans="2:9" x14ac:dyDescent="0.25">
      <c r="B640" s="330" t="s">
        <v>683</v>
      </c>
      <c r="C640" s="230" t="s">
        <v>607</v>
      </c>
      <c r="D640" s="32">
        <v>44</v>
      </c>
      <c r="E640" s="32">
        <v>1000000</v>
      </c>
      <c r="F640" s="32">
        <v>44411084.767122999</v>
      </c>
      <c r="G640" s="32">
        <v>162000000000</v>
      </c>
      <c r="H640" s="33">
        <v>1262519173</v>
      </c>
      <c r="I640" s="32">
        <v>270696525034</v>
      </c>
    </row>
    <row r="641" spans="2:9" x14ac:dyDescent="0.25">
      <c r="B641" s="330" t="s">
        <v>682</v>
      </c>
      <c r="C641" s="230" t="s">
        <v>610</v>
      </c>
      <c r="D641" s="32">
        <v>12</v>
      </c>
      <c r="E641" s="32">
        <v>1000000</v>
      </c>
      <c r="F641" s="32">
        <v>12184082.239337999</v>
      </c>
      <c r="G641" s="32">
        <v>147650000000</v>
      </c>
      <c r="H641" s="33">
        <v>889576375</v>
      </c>
      <c r="I641" s="32">
        <v>210775209446</v>
      </c>
    </row>
    <row r="642" spans="2:9" x14ac:dyDescent="0.25">
      <c r="B642" s="330" t="s">
        <v>690</v>
      </c>
      <c r="C642" s="230" t="s">
        <v>606</v>
      </c>
      <c r="D642" s="32">
        <v>10</v>
      </c>
      <c r="E642" s="32">
        <v>1000000</v>
      </c>
      <c r="F642" s="32">
        <v>9914246.5753425006</v>
      </c>
      <c r="G642" s="32">
        <v>94488000000</v>
      </c>
      <c r="H642" s="308">
        <v>4050646577</v>
      </c>
      <c r="I642" s="32">
        <v>102945973228</v>
      </c>
    </row>
    <row r="643" spans="2:9" x14ac:dyDescent="0.25">
      <c r="B643" s="330" t="s">
        <v>576</v>
      </c>
      <c r="C643" s="230" t="s">
        <v>606</v>
      </c>
      <c r="D643" s="32">
        <v>655</v>
      </c>
      <c r="E643" s="32">
        <v>1000000</v>
      </c>
      <c r="F643" s="32">
        <v>657706011.36986005</v>
      </c>
      <c r="G643" s="32">
        <v>99427000000</v>
      </c>
      <c r="H643" s="33">
        <v>12672499754</v>
      </c>
      <c r="I643" s="32">
        <v>147866957855.00003</v>
      </c>
    </row>
    <row r="644" spans="2:9" x14ac:dyDescent="0.25">
      <c r="B644" s="330" t="s">
        <v>576</v>
      </c>
      <c r="C644" s="230" t="s">
        <v>606</v>
      </c>
      <c r="D644" s="32">
        <v>130</v>
      </c>
      <c r="E644" s="32">
        <v>1000000</v>
      </c>
      <c r="F644" s="32">
        <v>130539434.10958999</v>
      </c>
      <c r="G644" s="32">
        <v>99427000000</v>
      </c>
      <c r="H644" s="33">
        <v>12672499754</v>
      </c>
      <c r="I644" s="32">
        <v>147866957855.00003</v>
      </c>
    </row>
    <row r="645" spans="2:9" x14ac:dyDescent="0.25">
      <c r="B645" s="330" t="s">
        <v>576</v>
      </c>
      <c r="C645" s="331" t="s">
        <v>606</v>
      </c>
      <c r="D645" s="32">
        <v>18</v>
      </c>
      <c r="E645" s="32">
        <v>1000000</v>
      </c>
      <c r="F645" s="32">
        <v>18075000.082192</v>
      </c>
      <c r="G645" s="32">
        <v>99427000000</v>
      </c>
      <c r="H645" s="33">
        <v>12672499754</v>
      </c>
      <c r="I645" s="32">
        <v>147866957855.00003</v>
      </c>
    </row>
    <row r="646" spans="2:9" x14ac:dyDescent="0.25">
      <c r="B646" s="31" t="s">
        <v>576</v>
      </c>
      <c r="C646" s="331" t="s">
        <v>606</v>
      </c>
      <c r="D646" s="32">
        <v>40</v>
      </c>
      <c r="E646" s="32">
        <v>1000000</v>
      </c>
      <c r="F646" s="32">
        <v>40164565.479451999</v>
      </c>
      <c r="G646" s="32">
        <v>99427000000</v>
      </c>
      <c r="H646" s="33">
        <v>12672499754</v>
      </c>
      <c r="I646" s="32">
        <v>147866957855.00003</v>
      </c>
    </row>
    <row r="647" spans="2:9" x14ac:dyDescent="0.25">
      <c r="B647" s="330" t="s">
        <v>682</v>
      </c>
      <c r="C647" s="331" t="s">
        <v>610</v>
      </c>
      <c r="D647" s="32">
        <v>250</v>
      </c>
      <c r="E647" s="32">
        <v>1000000</v>
      </c>
      <c r="F647" s="32">
        <v>250000092.46575415</v>
      </c>
      <c r="G647" s="32">
        <v>147650000000</v>
      </c>
      <c r="H647" s="33">
        <v>889576375</v>
      </c>
      <c r="I647" s="32">
        <v>210775209446</v>
      </c>
    </row>
    <row r="648" spans="2:9" x14ac:dyDescent="0.25">
      <c r="B648" s="330" t="s">
        <v>688</v>
      </c>
      <c r="C648" s="331" t="s">
        <v>606</v>
      </c>
      <c r="D648" s="32">
        <v>100</v>
      </c>
      <c r="E648" s="32">
        <v>1000000</v>
      </c>
      <c r="F648" s="32">
        <v>101128834.24658</v>
      </c>
      <c r="G648" s="32">
        <v>67500000000</v>
      </c>
      <c r="H648" s="33">
        <v>7838905441</v>
      </c>
      <c r="I648" s="32">
        <v>83219107852</v>
      </c>
    </row>
    <row r="649" spans="2:9" x14ac:dyDescent="0.25">
      <c r="B649" s="28" t="s">
        <v>450</v>
      </c>
      <c r="C649" s="258"/>
      <c r="D649" s="28"/>
      <c r="E649" s="29"/>
      <c r="F649" s="34">
        <f>SUM(F576:F648)</f>
        <v>107429908738.76715</v>
      </c>
      <c r="G649" s="34"/>
      <c r="H649" s="34"/>
      <c r="I649" s="35"/>
    </row>
    <row r="650" spans="2:9" x14ac:dyDescent="0.25">
      <c r="B650" s="329" t="s">
        <v>320</v>
      </c>
      <c r="C650" s="332" t="s">
        <v>582</v>
      </c>
      <c r="D650" s="308">
        <v>1</v>
      </c>
      <c r="E650" s="32">
        <v>50000</v>
      </c>
      <c r="F650" s="333">
        <v>51682.187487483003</v>
      </c>
      <c r="G650" s="32">
        <v>2597442539558</v>
      </c>
      <c r="H650" s="33">
        <v>120066530848</v>
      </c>
      <c r="I650" s="32">
        <v>4265639560463.9995</v>
      </c>
    </row>
    <row r="651" spans="2:9" x14ac:dyDescent="0.25">
      <c r="B651" s="330" t="s">
        <v>320</v>
      </c>
      <c r="C651" s="334" t="s">
        <v>582</v>
      </c>
      <c r="D651" s="33">
        <v>1</v>
      </c>
      <c r="E651" s="32">
        <v>250000</v>
      </c>
      <c r="F651" s="333">
        <v>254371.25412140001</v>
      </c>
      <c r="G651" s="32">
        <v>2597442539558</v>
      </c>
      <c r="H651" s="33">
        <v>120066530848</v>
      </c>
      <c r="I651" s="32">
        <v>4265639560463.9995</v>
      </c>
    </row>
    <row r="652" spans="2:9" x14ac:dyDescent="0.25">
      <c r="B652" s="330" t="s">
        <v>320</v>
      </c>
      <c r="C652" s="334" t="s">
        <v>582</v>
      </c>
      <c r="D652" s="33">
        <v>1</v>
      </c>
      <c r="E652" s="32">
        <v>250000</v>
      </c>
      <c r="F652" s="333">
        <v>254371.25412140001</v>
      </c>
      <c r="G652" s="32">
        <v>2597442539558</v>
      </c>
      <c r="H652" s="33">
        <v>120066530848</v>
      </c>
      <c r="I652" s="32">
        <v>4265639560463.9995</v>
      </c>
    </row>
    <row r="653" spans="2:9" x14ac:dyDescent="0.25">
      <c r="B653" s="330" t="s">
        <v>320</v>
      </c>
      <c r="C653" s="334" t="s">
        <v>582</v>
      </c>
      <c r="D653" s="33">
        <v>1</v>
      </c>
      <c r="E653" s="32">
        <v>250000</v>
      </c>
      <c r="F653" s="333">
        <v>254371.25412140001</v>
      </c>
      <c r="G653" s="32">
        <v>2597442539558</v>
      </c>
      <c r="H653" s="33">
        <v>120066530848</v>
      </c>
      <c r="I653" s="32">
        <v>4265639560463.9995</v>
      </c>
    </row>
    <row r="654" spans="2:9" x14ac:dyDescent="0.25">
      <c r="B654" s="330" t="s">
        <v>556</v>
      </c>
      <c r="C654" s="334" t="s">
        <v>610</v>
      </c>
      <c r="D654" s="33">
        <v>5500</v>
      </c>
      <c r="E654" s="32">
        <v>1000</v>
      </c>
      <c r="F654" s="333">
        <v>5512750.2665900998</v>
      </c>
      <c r="G654" s="32">
        <v>2617769223000</v>
      </c>
      <c r="H654" s="33">
        <v>114039517470</v>
      </c>
      <c r="I654" s="32">
        <v>4002603274289.0005</v>
      </c>
    </row>
    <row r="655" spans="2:9" x14ac:dyDescent="0.25">
      <c r="B655" s="330" t="s">
        <v>577</v>
      </c>
      <c r="C655" s="334" t="s">
        <v>606</v>
      </c>
      <c r="D655" s="33">
        <v>50</v>
      </c>
      <c r="E655" s="32">
        <v>1000</v>
      </c>
      <c r="F655" s="333">
        <v>49893.116210043991</v>
      </c>
      <c r="G655" s="32">
        <v>265800000000</v>
      </c>
      <c r="H655" s="33">
        <v>644790156794</v>
      </c>
      <c r="I655" s="32">
        <v>2103238140775</v>
      </c>
    </row>
    <row r="656" spans="2:9" x14ac:dyDescent="0.25">
      <c r="B656" s="330" t="s">
        <v>557</v>
      </c>
      <c r="C656" s="334" t="s">
        <v>610</v>
      </c>
      <c r="D656" s="33">
        <v>2500</v>
      </c>
      <c r="E656" s="32">
        <v>1000</v>
      </c>
      <c r="F656" s="333">
        <v>2516780.8219178002</v>
      </c>
      <c r="G656" s="32">
        <v>670630000000</v>
      </c>
      <c r="H656" s="33">
        <v>10402570364</v>
      </c>
      <c r="I656" s="32">
        <v>1156470568376</v>
      </c>
    </row>
    <row r="657" spans="2:9" x14ac:dyDescent="0.25">
      <c r="B657" s="330" t="s">
        <v>556</v>
      </c>
      <c r="C657" s="334" t="s">
        <v>610</v>
      </c>
      <c r="D657" s="33">
        <v>7</v>
      </c>
      <c r="E657" s="32">
        <v>1000</v>
      </c>
      <c r="F657" s="333">
        <v>7207.9219245045997</v>
      </c>
      <c r="G657" s="32">
        <v>2617769223000</v>
      </c>
      <c r="H657" s="33">
        <v>114039517470</v>
      </c>
      <c r="I657" s="32">
        <v>4002603274289.0005</v>
      </c>
    </row>
    <row r="658" spans="2:9" x14ac:dyDescent="0.25">
      <c r="B658" s="330" t="s">
        <v>577</v>
      </c>
      <c r="C658" s="334" t="s">
        <v>606</v>
      </c>
      <c r="D658" s="33">
        <v>1816</v>
      </c>
      <c r="E658" s="32">
        <v>1000</v>
      </c>
      <c r="F658" s="333">
        <v>1833937.67951464</v>
      </c>
      <c r="G658" s="32">
        <v>265800000000</v>
      </c>
      <c r="H658" s="33">
        <v>644790156794</v>
      </c>
      <c r="I658" s="32">
        <v>2103238140775</v>
      </c>
    </row>
    <row r="659" spans="2:9" x14ac:dyDescent="0.25">
      <c r="B659" s="330" t="s">
        <v>556</v>
      </c>
      <c r="C659" s="334" t="s">
        <v>610</v>
      </c>
      <c r="D659" s="33">
        <v>5</v>
      </c>
      <c r="E659" s="32">
        <v>1000</v>
      </c>
      <c r="F659" s="333">
        <v>5085.7733789952999</v>
      </c>
      <c r="G659" s="32">
        <v>2617769223000</v>
      </c>
      <c r="H659" s="33">
        <v>114039517470</v>
      </c>
      <c r="I659" s="32">
        <v>4002603274289.0005</v>
      </c>
    </row>
    <row r="660" spans="2:9" x14ac:dyDescent="0.25">
      <c r="B660" s="330" t="s">
        <v>554</v>
      </c>
      <c r="C660" s="334" t="s">
        <v>610</v>
      </c>
      <c r="D660" s="33">
        <v>550</v>
      </c>
      <c r="E660" s="32">
        <v>1000</v>
      </c>
      <c r="F660" s="333">
        <v>550000</v>
      </c>
      <c r="G660" s="32">
        <v>481235450000</v>
      </c>
      <c r="H660" s="33">
        <v>12491023950</v>
      </c>
      <c r="I660" s="32">
        <v>631823364758.99988</v>
      </c>
    </row>
    <row r="661" spans="2:9" x14ac:dyDescent="0.25">
      <c r="B661" s="330" t="s">
        <v>557</v>
      </c>
      <c r="C661" s="334" t="s">
        <v>607</v>
      </c>
      <c r="D661" s="33">
        <v>3</v>
      </c>
      <c r="E661" s="32">
        <v>1000</v>
      </c>
      <c r="F661" s="333">
        <v>3058.1631636267002</v>
      </c>
      <c r="G661" s="32">
        <v>670630000000</v>
      </c>
      <c r="H661" s="33">
        <v>10402570364</v>
      </c>
      <c r="I661" s="32">
        <v>1156470568376</v>
      </c>
    </row>
    <row r="662" spans="2:9" x14ac:dyDescent="0.25">
      <c r="B662" s="330" t="s">
        <v>612</v>
      </c>
      <c r="C662" s="334" t="s">
        <v>691</v>
      </c>
      <c r="D662" s="33">
        <v>26</v>
      </c>
      <c r="E662" s="32">
        <v>1000</v>
      </c>
      <c r="F662" s="333">
        <v>19751.888356164</v>
      </c>
      <c r="G662" s="32" t="s">
        <v>596</v>
      </c>
      <c r="H662" s="33" t="s">
        <v>596</v>
      </c>
      <c r="I662" s="32" t="s">
        <v>596</v>
      </c>
    </row>
    <row r="663" spans="2:9" x14ac:dyDescent="0.25">
      <c r="B663" s="330" t="s">
        <v>573</v>
      </c>
      <c r="C663" s="334" t="s">
        <v>606</v>
      </c>
      <c r="D663" s="33">
        <v>7</v>
      </c>
      <c r="E663" s="32">
        <v>1000</v>
      </c>
      <c r="F663" s="333">
        <v>7117.2260273972997</v>
      </c>
      <c r="G663" s="32">
        <v>65000000000</v>
      </c>
      <c r="H663" s="33">
        <v>34064811487</v>
      </c>
      <c r="I663" s="32">
        <v>103601972523</v>
      </c>
    </row>
    <row r="664" spans="2:9" x14ac:dyDescent="0.25">
      <c r="B664" s="330" t="s">
        <v>573</v>
      </c>
      <c r="C664" s="334" t="s">
        <v>606</v>
      </c>
      <c r="D664" s="33">
        <v>404</v>
      </c>
      <c r="E664" s="32">
        <v>1000</v>
      </c>
      <c r="F664" s="333">
        <v>410973.15068493504</v>
      </c>
      <c r="G664" s="32">
        <v>65000000000</v>
      </c>
      <c r="H664" s="33">
        <v>34064811487</v>
      </c>
      <c r="I664" s="32">
        <v>103601972523</v>
      </c>
    </row>
    <row r="665" spans="2:9" x14ac:dyDescent="0.25">
      <c r="B665" s="330" t="s">
        <v>554</v>
      </c>
      <c r="C665" s="334" t="s">
        <v>607</v>
      </c>
      <c r="D665" s="33">
        <v>1484</v>
      </c>
      <c r="E665" s="32">
        <v>1000</v>
      </c>
      <c r="F665" s="333">
        <v>1497354.2890042779</v>
      </c>
      <c r="G665" s="32">
        <v>481235450000</v>
      </c>
      <c r="H665" s="33">
        <v>12491023950</v>
      </c>
      <c r="I665" s="32">
        <v>631823364758.99988</v>
      </c>
    </row>
    <row r="666" spans="2:9" x14ac:dyDescent="0.25">
      <c r="B666" s="330" t="s">
        <v>573</v>
      </c>
      <c r="C666" s="334" t="s">
        <v>606</v>
      </c>
      <c r="D666" s="33">
        <v>200</v>
      </c>
      <c r="E666" s="32">
        <v>1000</v>
      </c>
      <c r="F666" s="333">
        <v>203287.67123288001</v>
      </c>
      <c r="G666" s="32">
        <v>65000000000</v>
      </c>
      <c r="H666" s="33">
        <v>34064811487</v>
      </c>
      <c r="I666" s="32">
        <v>103601972523</v>
      </c>
    </row>
    <row r="667" spans="2:9" x14ac:dyDescent="0.25">
      <c r="B667" s="330" t="s">
        <v>573</v>
      </c>
      <c r="C667" s="334" t="s">
        <v>606</v>
      </c>
      <c r="D667" s="33">
        <v>700</v>
      </c>
      <c r="E667" s="32">
        <v>1000</v>
      </c>
      <c r="F667" s="333">
        <v>712010.2739726</v>
      </c>
      <c r="G667" s="32">
        <v>65000000000</v>
      </c>
      <c r="H667" s="33">
        <v>34064811487</v>
      </c>
      <c r="I667" s="32">
        <v>103601972523</v>
      </c>
    </row>
    <row r="668" spans="2:9" x14ac:dyDescent="0.25">
      <c r="B668" s="330" t="s">
        <v>692</v>
      </c>
      <c r="C668" s="334" t="s">
        <v>610</v>
      </c>
      <c r="D668" s="33">
        <v>9069</v>
      </c>
      <c r="E668" s="32">
        <v>1000</v>
      </c>
      <c r="F668" s="333">
        <v>9070938.0328767002</v>
      </c>
      <c r="G668" s="32">
        <v>1187132000000</v>
      </c>
      <c r="H668" s="33">
        <v>109207726529</v>
      </c>
      <c r="I668" s="32">
        <v>2226872964297</v>
      </c>
    </row>
    <row r="669" spans="2:9" x14ac:dyDescent="0.25">
      <c r="B669" s="330" t="s">
        <v>573</v>
      </c>
      <c r="C669" s="334" t="s">
        <v>606</v>
      </c>
      <c r="D669" s="33">
        <v>182</v>
      </c>
      <c r="E669" s="32">
        <v>1000</v>
      </c>
      <c r="F669" s="333">
        <v>184739.41164383999</v>
      </c>
      <c r="G669" s="32">
        <v>65000000000</v>
      </c>
      <c r="H669" s="33">
        <v>34064811487</v>
      </c>
      <c r="I669" s="32">
        <v>103601972523</v>
      </c>
    </row>
    <row r="670" spans="2:9" x14ac:dyDescent="0.25">
      <c r="B670" s="330" t="s">
        <v>573</v>
      </c>
      <c r="C670" s="334" t="s">
        <v>606</v>
      </c>
      <c r="D670" s="33">
        <v>21</v>
      </c>
      <c r="E670" s="32">
        <v>1000</v>
      </c>
      <c r="F670" s="333">
        <v>21289.119657534</v>
      </c>
      <c r="G670" s="32">
        <v>65000000000</v>
      </c>
      <c r="H670" s="33">
        <v>34064811487</v>
      </c>
      <c r="I670" s="32">
        <v>103601972523</v>
      </c>
    </row>
    <row r="671" spans="2:9" x14ac:dyDescent="0.25">
      <c r="B671" s="330" t="s">
        <v>556</v>
      </c>
      <c r="C671" s="334" t="s">
        <v>610</v>
      </c>
      <c r="D671" s="1">
        <v>51</v>
      </c>
      <c r="E671" s="32">
        <v>1000</v>
      </c>
      <c r="F671" s="333">
        <v>51272.249219177997</v>
      </c>
      <c r="G671" s="32">
        <v>2617769223000</v>
      </c>
      <c r="H671" s="33">
        <v>114039517470</v>
      </c>
      <c r="I671" s="32">
        <v>4002603274289.0005</v>
      </c>
    </row>
    <row r="672" spans="2:9" x14ac:dyDescent="0.25">
      <c r="B672" s="330" t="s">
        <v>316</v>
      </c>
      <c r="C672" s="334" t="s">
        <v>607</v>
      </c>
      <c r="D672" s="1">
        <v>8</v>
      </c>
      <c r="E672" s="32">
        <v>1000</v>
      </c>
      <c r="F672" s="333">
        <v>8044.2733349936998</v>
      </c>
      <c r="G672" s="32">
        <v>2000000000000</v>
      </c>
      <c r="H672" s="33">
        <v>329342988527</v>
      </c>
      <c r="I672" s="32">
        <v>7015310996888</v>
      </c>
    </row>
    <row r="673" spans="2:10" x14ac:dyDescent="0.25">
      <c r="B673" s="330" t="s">
        <v>692</v>
      </c>
      <c r="C673" s="334" t="s">
        <v>610</v>
      </c>
      <c r="D673" s="1">
        <v>7219</v>
      </c>
      <c r="E673" s="32">
        <v>1000</v>
      </c>
      <c r="F673" s="333">
        <v>7219955.8614817951</v>
      </c>
      <c r="G673" s="32">
        <v>1187132000000</v>
      </c>
      <c r="H673" s="33">
        <v>109207726529</v>
      </c>
      <c r="I673" s="32">
        <v>2226872964297</v>
      </c>
    </row>
    <row r="674" spans="2:10" x14ac:dyDescent="0.25">
      <c r="B674" s="330" t="s">
        <v>571</v>
      </c>
      <c r="C674" s="334" t="s">
        <v>607</v>
      </c>
      <c r="D674" s="1">
        <v>373</v>
      </c>
      <c r="E674" s="32">
        <v>1000</v>
      </c>
      <c r="F674" s="333">
        <v>373452.076</v>
      </c>
      <c r="G674" s="32">
        <v>1751406377751</v>
      </c>
      <c r="H674" s="33">
        <v>127084902260</v>
      </c>
      <c r="I674" s="32">
        <v>3468179215910.0005</v>
      </c>
    </row>
    <row r="675" spans="2:10" x14ac:dyDescent="0.25">
      <c r="B675" s="330" t="s">
        <v>693</v>
      </c>
      <c r="C675" s="334" t="s">
        <v>606</v>
      </c>
      <c r="D675" s="1">
        <v>60</v>
      </c>
      <c r="E675" s="32">
        <v>1000</v>
      </c>
      <c r="F675" s="333">
        <v>60371.829863013343</v>
      </c>
      <c r="G675" s="32">
        <v>878647715536</v>
      </c>
      <c r="H675" s="33">
        <v>-253854558786</v>
      </c>
      <c r="I675" s="32">
        <v>641342059482.00012</v>
      </c>
    </row>
    <row r="676" spans="2:10" x14ac:dyDescent="0.25">
      <c r="B676" s="330" t="s">
        <v>573</v>
      </c>
      <c r="C676" s="334" t="s">
        <v>606</v>
      </c>
      <c r="D676" s="1">
        <v>146</v>
      </c>
      <c r="E676" s="335">
        <v>1000</v>
      </c>
      <c r="F676" s="333">
        <v>146415.98882051068</v>
      </c>
      <c r="G676" s="32">
        <v>65000000000</v>
      </c>
      <c r="H676" s="33">
        <v>34064811487</v>
      </c>
      <c r="I676" s="32">
        <v>103601972523</v>
      </c>
    </row>
    <row r="677" spans="2:10" x14ac:dyDescent="0.25">
      <c r="B677" s="330" t="s">
        <v>573</v>
      </c>
      <c r="C677" s="334" t="s">
        <v>606</v>
      </c>
      <c r="D677" s="1">
        <v>158</v>
      </c>
      <c r="E677" s="335">
        <v>1000</v>
      </c>
      <c r="F677" s="333">
        <v>158464.26460273491</v>
      </c>
      <c r="G677" s="32">
        <v>65000000000</v>
      </c>
      <c r="H677" s="33">
        <v>34064811487</v>
      </c>
      <c r="I677" s="32">
        <v>103601972523</v>
      </c>
    </row>
    <row r="678" spans="2:10" x14ac:dyDescent="0.25">
      <c r="B678" s="330" t="s">
        <v>694</v>
      </c>
      <c r="C678" s="334" t="s">
        <v>606</v>
      </c>
      <c r="D678" s="1">
        <v>103</v>
      </c>
      <c r="E678" s="32">
        <v>1000</v>
      </c>
      <c r="F678" s="333">
        <v>103143.12343835999</v>
      </c>
      <c r="G678" s="32">
        <v>512408000000</v>
      </c>
      <c r="H678" s="33">
        <v>84620845819</v>
      </c>
      <c r="I678" s="32">
        <v>322010977003</v>
      </c>
    </row>
    <row r="679" spans="2:10" x14ac:dyDescent="0.25">
      <c r="B679" s="330" t="s">
        <v>694</v>
      </c>
      <c r="C679" s="334" t="s">
        <v>606</v>
      </c>
      <c r="D679" s="1">
        <v>128</v>
      </c>
      <c r="E679" s="335">
        <v>1000</v>
      </c>
      <c r="F679" s="333">
        <v>128179.93293150609</v>
      </c>
      <c r="G679" s="32">
        <v>512408000000</v>
      </c>
      <c r="H679" s="33">
        <v>84620845819</v>
      </c>
      <c r="I679" s="32">
        <v>322010977003</v>
      </c>
    </row>
    <row r="680" spans="2:10" x14ac:dyDescent="0.25">
      <c r="B680" s="330" t="s">
        <v>694</v>
      </c>
      <c r="C680" s="334" t="s">
        <v>606</v>
      </c>
      <c r="D680" s="1">
        <v>284</v>
      </c>
      <c r="E680" s="32">
        <v>1000</v>
      </c>
      <c r="F680" s="333">
        <v>284415.44920547871</v>
      </c>
      <c r="G680" s="32">
        <v>512408000000</v>
      </c>
      <c r="H680" s="33">
        <v>84620845819</v>
      </c>
      <c r="I680" s="32">
        <v>322010977003</v>
      </c>
    </row>
    <row r="681" spans="2:10" x14ac:dyDescent="0.25">
      <c r="B681" s="330" t="s">
        <v>694</v>
      </c>
      <c r="C681" s="334" t="s">
        <v>606</v>
      </c>
      <c r="D681" s="1">
        <v>470</v>
      </c>
      <c r="E681" s="32">
        <v>1000</v>
      </c>
      <c r="F681" s="333">
        <v>470687.61437807878</v>
      </c>
      <c r="G681" s="32">
        <v>512408000000</v>
      </c>
      <c r="H681" s="33">
        <v>84620845819</v>
      </c>
      <c r="I681" s="32">
        <v>322010977003</v>
      </c>
    </row>
    <row r="682" spans="2:10" x14ac:dyDescent="0.25">
      <c r="B682" s="330" t="s">
        <v>695</v>
      </c>
      <c r="C682" s="334" t="s">
        <v>696</v>
      </c>
      <c r="D682" s="1">
        <v>937</v>
      </c>
      <c r="E682" s="32">
        <v>1000</v>
      </c>
      <c r="F682" s="333">
        <v>911701</v>
      </c>
      <c r="G682" s="32" t="s">
        <v>596</v>
      </c>
      <c r="H682" s="33" t="s">
        <v>596</v>
      </c>
      <c r="I682" s="32" t="s">
        <v>596</v>
      </c>
    </row>
    <row r="683" spans="2:10" x14ac:dyDescent="0.25">
      <c r="B683" s="28" t="s">
        <v>451</v>
      </c>
      <c r="C683" s="231"/>
      <c r="D683" s="28"/>
      <c r="E683" s="39"/>
      <c r="F683" s="40">
        <f>SUM(F650:F682)</f>
        <v>33337074.419283383</v>
      </c>
      <c r="G683" s="28"/>
      <c r="H683" s="28"/>
      <c r="I683" s="28"/>
      <c r="J683" s="24"/>
    </row>
    <row r="684" spans="2:10" x14ac:dyDescent="0.25">
      <c r="B684" s="28" t="s">
        <v>297</v>
      </c>
      <c r="C684" s="231"/>
      <c r="D684" s="28"/>
      <c r="E684" s="39"/>
      <c r="F684" s="40">
        <f>+C200</f>
        <v>6503.49</v>
      </c>
      <c r="G684" s="28"/>
      <c r="H684" s="28"/>
      <c r="I684" s="28"/>
      <c r="J684" s="24"/>
    </row>
    <row r="685" spans="2:10" x14ac:dyDescent="0.25">
      <c r="B685" s="28" t="s">
        <v>452</v>
      </c>
      <c r="C685" s="231"/>
      <c r="D685" s="28"/>
      <c r="E685" s="39"/>
      <c r="F685" s="34">
        <f>+F683*F684</f>
        <v>216807330115.06528</v>
      </c>
      <c r="G685" s="74"/>
      <c r="H685" s="74"/>
      <c r="I685" s="28"/>
      <c r="J685" s="24"/>
    </row>
    <row r="686" spans="2:10" x14ac:dyDescent="0.25">
      <c r="B686" s="389">
        <f>+C450</f>
        <v>46112</v>
      </c>
      <c r="C686" s="29"/>
      <c r="D686" s="30"/>
      <c r="E686" s="29"/>
      <c r="F686" s="34">
        <f>+F685+F649</f>
        <v>324237238853.8324</v>
      </c>
      <c r="G686" s="259"/>
      <c r="H686" s="74"/>
      <c r="I686" s="28"/>
    </row>
    <row r="687" spans="2:10" x14ac:dyDescent="0.25">
      <c r="B687" s="408">
        <f>+D450</f>
        <v>46022</v>
      </c>
      <c r="C687" s="396"/>
      <c r="D687" s="397"/>
      <c r="E687" s="396"/>
      <c r="F687" s="44">
        <v>370469037228</v>
      </c>
      <c r="G687" s="395"/>
      <c r="H687" s="395"/>
      <c r="I687" s="398"/>
      <c r="J687" s="24"/>
    </row>
    <row r="688" spans="2:10" x14ac:dyDescent="0.25">
      <c r="B688" s="24"/>
      <c r="C688" s="310"/>
      <c r="D688" s="311"/>
      <c r="E688" s="310"/>
      <c r="F688" s="312"/>
      <c r="G688" s="103"/>
      <c r="H688" s="103"/>
      <c r="I688" s="24"/>
      <c r="J688" s="24"/>
    </row>
    <row r="689" spans="2:10" x14ac:dyDescent="0.25">
      <c r="B689" s="24" t="s">
        <v>146</v>
      </c>
      <c r="C689" s="310"/>
      <c r="D689" s="311"/>
      <c r="E689" s="310"/>
      <c r="F689" s="312"/>
      <c r="G689" s="103"/>
      <c r="H689" s="103"/>
      <c r="I689" s="24"/>
      <c r="J689" s="24"/>
    </row>
    <row r="690" spans="2:10" ht="54" customHeight="1" x14ac:dyDescent="0.25">
      <c r="B690" s="441" t="s">
        <v>628</v>
      </c>
      <c r="C690" s="441"/>
      <c r="D690" s="441"/>
      <c r="E690" s="441"/>
      <c r="F690" s="441"/>
      <c r="G690" s="441"/>
      <c r="H690" s="441"/>
      <c r="I690" s="441"/>
      <c r="J690" s="24"/>
    </row>
    <row r="691" spans="2:10" x14ac:dyDescent="0.25">
      <c r="B691" s="24"/>
      <c r="C691" s="310"/>
      <c r="D691" s="311"/>
      <c r="E691" s="310"/>
      <c r="F691" s="312"/>
      <c r="G691" s="103"/>
      <c r="H691" s="103"/>
      <c r="I691" s="24"/>
      <c r="J691" s="24"/>
    </row>
    <row r="692" spans="2:10" ht="30" x14ac:dyDescent="0.25">
      <c r="B692" s="25" t="s">
        <v>444</v>
      </c>
      <c r="C692" s="26" t="s">
        <v>445</v>
      </c>
      <c r="D692" s="25" t="s">
        <v>446</v>
      </c>
      <c r="E692" s="26" t="s">
        <v>447</v>
      </c>
      <c r="F692" s="25" t="s">
        <v>448</v>
      </c>
      <c r="G692" s="25" t="s">
        <v>244</v>
      </c>
      <c r="H692" s="25" t="s">
        <v>449</v>
      </c>
      <c r="I692" s="25" t="s">
        <v>147</v>
      </c>
    </row>
    <row r="693" spans="2:10" x14ac:dyDescent="0.25">
      <c r="B693" s="31" t="s">
        <v>697</v>
      </c>
      <c r="C693" s="232" t="s">
        <v>698</v>
      </c>
      <c r="D693" s="22">
        <v>1</v>
      </c>
      <c r="E693" s="42">
        <v>600000000</v>
      </c>
      <c r="F693" s="42">
        <v>1560000000</v>
      </c>
      <c r="G693" s="319">
        <v>27600000000</v>
      </c>
      <c r="H693" s="320">
        <v>9056520776</v>
      </c>
      <c r="I693" s="319">
        <v>52582759916</v>
      </c>
      <c r="J693" s="24"/>
    </row>
    <row r="694" spans="2:10" x14ac:dyDescent="0.25">
      <c r="B694" s="31" t="s">
        <v>454</v>
      </c>
      <c r="C694" s="232" t="s">
        <v>698</v>
      </c>
      <c r="D694" s="22">
        <v>4000</v>
      </c>
      <c r="E694" s="42">
        <v>1000000</v>
      </c>
      <c r="F694" s="42">
        <v>4734768294</v>
      </c>
      <c r="G694" s="319">
        <v>61498800000</v>
      </c>
      <c r="H694" s="399">
        <v>-2659112971</v>
      </c>
      <c r="I694" s="319">
        <v>52082451237</v>
      </c>
      <c r="J694" s="24"/>
    </row>
    <row r="695" spans="2:10" x14ac:dyDescent="0.25">
      <c r="B695" s="31" t="s">
        <v>455</v>
      </c>
      <c r="C695" s="232" t="s">
        <v>698</v>
      </c>
      <c r="D695" s="22">
        <v>212242</v>
      </c>
      <c r="E695" s="22">
        <v>100000</v>
      </c>
      <c r="F695" s="42">
        <v>27256611315</v>
      </c>
      <c r="G695" s="321">
        <v>25000000000</v>
      </c>
      <c r="H695" s="322">
        <v>4064772374</v>
      </c>
      <c r="I695" s="321">
        <v>31202390160</v>
      </c>
    </row>
    <row r="696" spans="2:10" x14ac:dyDescent="0.25">
      <c r="B696" s="36" t="s">
        <v>456</v>
      </c>
      <c r="C696" s="230" t="s">
        <v>457</v>
      </c>
      <c r="D696" s="32"/>
      <c r="E696" s="32">
        <v>4048832577</v>
      </c>
      <c r="F696" s="32">
        <v>4048832577</v>
      </c>
      <c r="G696" s="32" t="s">
        <v>596</v>
      </c>
      <c r="H696" s="33" t="s">
        <v>596</v>
      </c>
      <c r="I696" s="32" t="s">
        <v>596</v>
      </c>
    </row>
    <row r="697" spans="2:10" x14ac:dyDescent="0.25">
      <c r="B697" s="28" t="s">
        <v>450</v>
      </c>
      <c r="C697" s="231"/>
      <c r="D697" s="28"/>
      <c r="E697" s="29"/>
      <c r="F697" s="34">
        <f>SUM(F693:F696)</f>
        <v>37600212186</v>
      </c>
      <c r="G697" s="251"/>
      <c r="H697" s="251"/>
      <c r="I697" s="252"/>
    </row>
    <row r="698" spans="2:10" x14ac:dyDescent="0.25">
      <c r="B698" s="388">
        <f>+B686</f>
        <v>46112</v>
      </c>
      <c r="C698" s="28"/>
      <c r="D698" s="28"/>
      <c r="E698" s="28"/>
      <c r="F698" s="34">
        <f>+F697</f>
        <v>37600212186</v>
      </c>
      <c r="G698" s="259"/>
      <c r="H698" s="74"/>
      <c r="I698" s="43"/>
    </row>
    <row r="699" spans="2:10" x14ac:dyDescent="0.25">
      <c r="B699" s="409">
        <f>+B687</f>
        <v>46022</v>
      </c>
      <c r="C699" s="410"/>
      <c r="D699" s="410"/>
      <c r="E699" s="410"/>
      <c r="F699" s="44">
        <v>37600212186</v>
      </c>
      <c r="G699" s="50"/>
      <c r="H699" s="50"/>
      <c r="I699" s="50"/>
    </row>
    <row r="700" spans="2:10" x14ac:dyDescent="0.25">
      <c r="C700" s="45"/>
      <c r="D700" s="46"/>
      <c r="E700" s="45"/>
      <c r="F700" s="37"/>
    </row>
    <row r="701" spans="2:10" x14ac:dyDescent="0.25">
      <c r="B701" s="24" t="s">
        <v>629</v>
      </c>
      <c r="C701" s="45"/>
      <c r="D701" s="46"/>
      <c r="E701" s="45"/>
      <c r="F701" s="37"/>
    </row>
    <row r="702" spans="2:10" ht="75.75" customHeight="1" x14ac:dyDescent="0.25">
      <c r="B702" s="441" t="s">
        <v>630</v>
      </c>
      <c r="C702" s="441"/>
      <c r="D702" s="441"/>
      <c r="E702" s="441"/>
      <c r="F702" s="441"/>
      <c r="G702" s="441"/>
      <c r="H702" s="441"/>
      <c r="I702" s="441"/>
    </row>
    <row r="704" spans="2:10" x14ac:dyDescent="0.25">
      <c r="C704" s="440" t="s">
        <v>151</v>
      </c>
      <c r="D704" s="440"/>
      <c r="E704" s="440"/>
      <c r="F704" s="24"/>
    </row>
    <row r="705" spans="1:13" x14ac:dyDescent="0.25">
      <c r="B705" s="27"/>
      <c r="C705" s="25" t="s">
        <v>458</v>
      </c>
      <c r="D705" s="25" t="s">
        <v>459</v>
      </c>
      <c r="E705" s="25" t="s">
        <v>460</v>
      </c>
      <c r="F705" s="27"/>
      <c r="G705" s="27"/>
      <c r="H705" s="27"/>
    </row>
    <row r="706" spans="1:13" x14ac:dyDescent="0.25">
      <c r="C706" s="233">
        <v>1</v>
      </c>
      <c r="D706" s="51">
        <v>600000000</v>
      </c>
      <c r="E706" s="51">
        <v>1560000000</v>
      </c>
    </row>
    <row r="707" spans="1:13" x14ac:dyDescent="0.25">
      <c r="B707" s="24"/>
      <c r="C707" s="50" t="s">
        <v>570</v>
      </c>
      <c r="D707" s="44">
        <f t="shared" ref="D707" si="3">+D706</f>
        <v>600000000</v>
      </c>
      <c r="E707" s="44">
        <f>+E706</f>
        <v>1560000000</v>
      </c>
      <c r="F707" s="24"/>
      <c r="G707" s="24"/>
      <c r="H707" s="24"/>
    </row>
    <row r="708" spans="1:13" x14ac:dyDescent="0.25">
      <c r="B708" s="24"/>
      <c r="C708" s="50" t="s">
        <v>453</v>
      </c>
      <c r="D708" s="260">
        <v>600000000</v>
      </c>
      <c r="E708" s="44">
        <v>1560000000</v>
      </c>
      <c r="F708" s="24"/>
      <c r="G708" s="24"/>
      <c r="H708" s="24"/>
    </row>
    <row r="709" spans="1:13" x14ac:dyDescent="0.25">
      <c r="E709" s="23"/>
    </row>
    <row r="711" spans="1:13" x14ac:dyDescent="0.25">
      <c r="A711" s="2"/>
      <c r="B711" s="423" t="s">
        <v>155</v>
      </c>
      <c r="C711" s="423"/>
      <c r="D711" s="423"/>
      <c r="E711" s="423"/>
      <c r="F711" s="423"/>
      <c r="G711" s="423"/>
      <c r="H711" s="423"/>
      <c r="I711" s="423"/>
      <c r="J711" s="423"/>
      <c r="K711" s="423"/>
      <c r="L711" s="423"/>
      <c r="M711" s="423"/>
    </row>
    <row r="712" spans="1:13" x14ac:dyDescent="0.25">
      <c r="B712" s="430" t="s">
        <v>94</v>
      </c>
      <c r="C712" s="430"/>
      <c r="D712" s="430"/>
      <c r="E712" s="430"/>
      <c r="F712" s="430"/>
      <c r="G712" s="430"/>
      <c r="H712" s="430"/>
      <c r="I712" s="430"/>
      <c r="J712" s="430"/>
      <c r="K712" s="430"/>
      <c r="L712" s="430"/>
      <c r="M712" s="430"/>
    </row>
    <row r="713" spans="1:13" x14ac:dyDescent="0.25">
      <c r="B713" s="430" t="s">
        <v>650</v>
      </c>
      <c r="C713" s="430"/>
      <c r="D713" s="430"/>
      <c r="E713" s="430"/>
      <c r="F713" s="430"/>
      <c r="G713" s="430"/>
      <c r="H713" s="430"/>
      <c r="I713" s="430"/>
      <c r="J713" s="430"/>
      <c r="K713" s="430"/>
      <c r="L713" s="430"/>
      <c r="M713" s="430"/>
    </row>
    <row r="714" spans="1:13" x14ac:dyDescent="0.25">
      <c r="B714" s="431" t="s">
        <v>461</v>
      </c>
      <c r="C714" s="431"/>
      <c r="D714" s="431"/>
      <c r="E714" s="431"/>
      <c r="F714" s="431"/>
      <c r="G714" s="431"/>
      <c r="H714" s="431"/>
      <c r="I714" s="431"/>
      <c r="J714" s="431"/>
      <c r="K714" s="431"/>
      <c r="L714" s="431"/>
      <c r="M714" s="431"/>
    </row>
    <row r="715" spans="1:13" x14ac:dyDescent="0.25">
      <c r="B715" s="432" t="s">
        <v>462</v>
      </c>
      <c r="C715" s="434" t="s">
        <v>463</v>
      </c>
      <c r="D715" s="434"/>
      <c r="E715" s="434"/>
      <c r="F715" s="434"/>
      <c r="G715" s="434"/>
      <c r="H715" s="434" t="s">
        <v>464</v>
      </c>
      <c r="I715" s="434"/>
      <c r="J715" s="434"/>
      <c r="K715" s="434"/>
      <c r="L715" s="434"/>
      <c r="M715" s="435" t="s">
        <v>465</v>
      </c>
    </row>
    <row r="716" spans="1:13" ht="30" x14ac:dyDescent="0.25">
      <c r="B716" s="433"/>
      <c r="C716" s="9" t="s">
        <v>466</v>
      </c>
      <c r="D716" s="10" t="s">
        <v>467</v>
      </c>
      <c r="E716" s="10" t="s">
        <v>468</v>
      </c>
      <c r="F716" s="9" t="s">
        <v>469</v>
      </c>
      <c r="G716" s="10" t="s">
        <v>470</v>
      </c>
      <c r="H716" s="8" t="s">
        <v>471</v>
      </c>
      <c r="I716" s="8" t="s">
        <v>467</v>
      </c>
      <c r="J716" s="11" t="s">
        <v>468</v>
      </c>
      <c r="K716" s="9" t="s">
        <v>472</v>
      </c>
      <c r="L716" s="11" t="s">
        <v>473</v>
      </c>
      <c r="M716" s="436"/>
    </row>
    <row r="717" spans="1:13" x14ac:dyDescent="0.25">
      <c r="B717" s="12" t="s">
        <v>474</v>
      </c>
      <c r="C717" s="13"/>
      <c r="D717" s="13"/>
      <c r="E717" s="13"/>
      <c r="F717" s="13"/>
      <c r="G717" s="13"/>
      <c r="H717" s="14"/>
      <c r="I717" s="13"/>
      <c r="J717" s="13"/>
      <c r="K717" s="13"/>
      <c r="L717" s="13"/>
      <c r="M717" s="13"/>
    </row>
    <row r="718" spans="1:13" x14ac:dyDescent="0.25">
      <c r="B718" s="21" t="s">
        <v>475</v>
      </c>
      <c r="C718" s="15">
        <v>702363136</v>
      </c>
      <c r="D718" s="15">
        <v>89596</v>
      </c>
      <c r="E718" s="22">
        <v>0</v>
      </c>
      <c r="F718" s="15">
        <v>0</v>
      </c>
      <c r="G718" s="15">
        <v>702452732</v>
      </c>
      <c r="H718" s="15">
        <v>-437628457</v>
      </c>
      <c r="I718" s="22">
        <v>0</v>
      </c>
      <c r="J718" s="15">
        <v>0</v>
      </c>
      <c r="K718" s="15">
        <v>-20424507</v>
      </c>
      <c r="L718" s="15">
        <v>-458052964</v>
      </c>
      <c r="M718" s="15">
        <v>244399768</v>
      </c>
    </row>
    <row r="719" spans="1:13" x14ac:dyDescent="0.25">
      <c r="B719" s="21" t="s">
        <v>476</v>
      </c>
      <c r="C719" s="15">
        <v>483840752</v>
      </c>
      <c r="D719" s="15">
        <v>3390818</v>
      </c>
      <c r="E719" s="22">
        <v>0</v>
      </c>
      <c r="F719" s="15">
        <v>0</v>
      </c>
      <c r="G719" s="15">
        <v>487231570</v>
      </c>
      <c r="H719" s="15">
        <v>-264347278</v>
      </c>
      <c r="I719" s="22">
        <v>0</v>
      </c>
      <c r="J719" s="15">
        <v>0</v>
      </c>
      <c r="K719" s="15">
        <v>-28478665</v>
      </c>
      <c r="L719" s="15">
        <v>-292825943</v>
      </c>
      <c r="M719" s="15">
        <v>194405627</v>
      </c>
    </row>
    <row r="720" spans="1:13" x14ac:dyDescent="0.25">
      <c r="B720" s="21" t="s">
        <v>477</v>
      </c>
      <c r="C720" s="15">
        <v>1276177410</v>
      </c>
      <c r="D720" s="15">
        <v>143153762</v>
      </c>
      <c r="E720" s="22">
        <v>0</v>
      </c>
      <c r="F720" s="15">
        <v>0</v>
      </c>
      <c r="G720" s="15">
        <v>1419331172</v>
      </c>
      <c r="H720" s="15">
        <v>-760722132</v>
      </c>
      <c r="I720" s="22">
        <v>0</v>
      </c>
      <c r="J720" s="15">
        <v>0</v>
      </c>
      <c r="K720" s="15">
        <v>-37929218</v>
      </c>
      <c r="L720" s="15">
        <v>-798651350</v>
      </c>
      <c r="M720" s="15">
        <v>620679822</v>
      </c>
    </row>
    <row r="721" spans="1:13" x14ac:dyDescent="0.25">
      <c r="B721" s="21" t="s">
        <v>478</v>
      </c>
      <c r="C721" s="15">
        <v>1260928542</v>
      </c>
      <c r="D721" s="15">
        <v>0</v>
      </c>
      <c r="E721" s="22">
        <v>0</v>
      </c>
      <c r="F721" s="15">
        <v>0</v>
      </c>
      <c r="G721" s="15">
        <v>1260928542</v>
      </c>
      <c r="H721" s="15">
        <v>-793815179</v>
      </c>
      <c r="I721" s="22">
        <v>0</v>
      </c>
      <c r="J721" s="15">
        <v>0</v>
      </c>
      <c r="K721" s="15">
        <v>-25003965</v>
      </c>
      <c r="L721" s="15">
        <v>-818819144</v>
      </c>
      <c r="M721" s="15">
        <v>442109398</v>
      </c>
    </row>
    <row r="722" spans="1:13" x14ac:dyDescent="0.25">
      <c r="B722" s="21" t="s">
        <v>479</v>
      </c>
      <c r="C722" s="15">
        <v>716166985</v>
      </c>
      <c r="D722" s="15">
        <v>0</v>
      </c>
      <c r="E722" s="22">
        <v>0</v>
      </c>
      <c r="F722" s="15">
        <v>0</v>
      </c>
      <c r="G722" s="15">
        <v>716166985</v>
      </c>
      <c r="H722" s="15">
        <v>-653492928</v>
      </c>
      <c r="I722" s="22">
        <v>0</v>
      </c>
      <c r="J722" s="15">
        <v>0</v>
      </c>
      <c r="K722" s="15">
        <v>-1864287</v>
      </c>
      <c r="L722" s="15">
        <v>-655357215</v>
      </c>
      <c r="M722" s="15">
        <v>60809770</v>
      </c>
    </row>
    <row r="723" spans="1:13" x14ac:dyDescent="0.25">
      <c r="B723" s="21" t="s">
        <v>480</v>
      </c>
      <c r="C723" s="15">
        <v>26735570</v>
      </c>
      <c r="D723" s="15">
        <v>0</v>
      </c>
      <c r="E723" s="22">
        <v>0</v>
      </c>
      <c r="F723" s="15">
        <v>0</v>
      </c>
      <c r="G723" s="15">
        <v>26735570</v>
      </c>
      <c r="H723" s="15">
        <v>-23974978</v>
      </c>
      <c r="I723" s="22">
        <v>0</v>
      </c>
      <c r="J723" s="15">
        <v>0</v>
      </c>
      <c r="K723" s="15">
        <v>0</v>
      </c>
      <c r="L723" s="15">
        <v>-23974978</v>
      </c>
      <c r="M723" s="15">
        <v>2760592</v>
      </c>
    </row>
    <row r="724" spans="1:13" x14ac:dyDescent="0.25">
      <c r="B724" s="18">
        <f>+BBGG!D7</f>
        <v>46112</v>
      </c>
      <c r="C724" s="19">
        <f>SUM(C718:C723)</f>
        <v>4466212395</v>
      </c>
      <c r="D724" s="19">
        <f>SUM(D718:D723)</f>
        <v>146634176</v>
      </c>
      <c r="E724" s="19">
        <f>SUM(E718:E723)</f>
        <v>0</v>
      </c>
      <c r="F724" s="19">
        <f t="shared" ref="F724:J724" si="4">SUM(F718:F723)</f>
        <v>0</v>
      </c>
      <c r="G724" s="19">
        <f>SUM(G718:G723)</f>
        <v>4612846571</v>
      </c>
      <c r="H724" s="19">
        <f>SUM(H718:H723)</f>
        <v>-2933980952</v>
      </c>
      <c r="I724" s="19">
        <f>SUM(I718:I723)</f>
        <v>0</v>
      </c>
      <c r="J724" s="19">
        <f t="shared" si="4"/>
        <v>0</v>
      </c>
      <c r="K724" s="19">
        <f>SUM(K718:K723)</f>
        <v>-113700642</v>
      </c>
      <c r="L724" s="19">
        <f>SUM(L718:L723)</f>
        <v>-3047681594</v>
      </c>
      <c r="M724" s="19">
        <f>+G724+L724</f>
        <v>1565164977</v>
      </c>
    </row>
    <row r="725" spans="1:13" x14ac:dyDescent="0.25">
      <c r="B725" s="18">
        <f>+BBGG!E7</f>
        <v>46022</v>
      </c>
      <c r="C725" s="19">
        <v>3840735031</v>
      </c>
      <c r="D725" s="19">
        <v>652695090</v>
      </c>
      <c r="E725" s="19">
        <v>27217726</v>
      </c>
      <c r="F725" s="19">
        <v>0</v>
      </c>
      <c r="G725" s="19">
        <v>4466212395</v>
      </c>
      <c r="H725" s="19">
        <v>-2611815739</v>
      </c>
      <c r="I725" s="19">
        <v>0</v>
      </c>
      <c r="J725" s="19">
        <v>18381779</v>
      </c>
      <c r="K725" s="19">
        <v>-340546990</v>
      </c>
      <c r="L725" s="19">
        <v>-2933980950</v>
      </c>
      <c r="M725" s="19">
        <v>1532231445</v>
      </c>
    </row>
    <row r="726" spans="1:13" x14ac:dyDescent="0.25">
      <c r="G726" s="20"/>
      <c r="K726" s="20"/>
      <c r="L726" s="23"/>
      <c r="M726" s="23"/>
    </row>
    <row r="727" spans="1:13" x14ac:dyDescent="0.25">
      <c r="G727" s="20"/>
      <c r="K727" s="20"/>
      <c r="L727" s="23"/>
      <c r="M727" s="23"/>
    </row>
    <row r="728" spans="1:13" x14ac:dyDescent="0.25">
      <c r="A728" s="2"/>
      <c r="B728" s="423" t="s">
        <v>161</v>
      </c>
      <c r="C728" s="423"/>
      <c r="D728" s="423"/>
      <c r="E728" s="423"/>
      <c r="F728" s="423"/>
      <c r="G728" s="423"/>
      <c r="H728" s="423"/>
      <c r="I728" s="423"/>
      <c r="J728" s="423"/>
      <c r="K728" s="423"/>
      <c r="L728" s="423"/>
      <c r="M728" s="423"/>
    </row>
    <row r="729" spans="1:13" x14ac:dyDescent="0.25">
      <c r="B729" s="430" t="s">
        <v>94</v>
      </c>
      <c r="C729" s="430"/>
      <c r="D729" s="430"/>
      <c r="E729" s="430"/>
      <c r="F729" s="430"/>
      <c r="G729" s="430"/>
      <c r="H729" s="430"/>
      <c r="I729" s="430"/>
      <c r="J729" s="430"/>
      <c r="K729" s="430"/>
      <c r="L729" s="430"/>
      <c r="M729" s="430"/>
    </row>
    <row r="730" spans="1:13" x14ac:dyDescent="0.25">
      <c r="B730" s="430" t="s">
        <v>651</v>
      </c>
      <c r="C730" s="430"/>
      <c r="D730" s="430"/>
      <c r="E730" s="430"/>
      <c r="F730" s="430"/>
      <c r="G730" s="430"/>
      <c r="H730" s="430"/>
      <c r="I730" s="430"/>
      <c r="J730" s="430"/>
      <c r="K730" s="430"/>
      <c r="L730" s="430"/>
      <c r="M730" s="430"/>
    </row>
    <row r="731" spans="1:13" x14ac:dyDescent="0.25">
      <c r="B731" s="431" t="s">
        <v>461</v>
      </c>
      <c r="C731" s="431"/>
      <c r="D731" s="431"/>
      <c r="E731" s="431"/>
      <c r="F731" s="431"/>
      <c r="G731" s="431"/>
      <c r="H731" s="431"/>
      <c r="I731" s="431"/>
      <c r="J731" s="431"/>
      <c r="K731" s="431"/>
      <c r="L731" s="431"/>
      <c r="M731" s="431"/>
    </row>
    <row r="732" spans="1:13" x14ac:dyDescent="0.25">
      <c r="B732" s="432" t="s">
        <v>462</v>
      </c>
      <c r="C732" s="434" t="s">
        <v>463</v>
      </c>
      <c r="D732" s="434"/>
      <c r="E732" s="434"/>
      <c r="F732" s="434"/>
      <c r="G732" s="434"/>
      <c r="H732" s="434" t="s">
        <v>464</v>
      </c>
      <c r="I732" s="434"/>
      <c r="J732" s="434"/>
      <c r="K732" s="434"/>
      <c r="L732" s="434"/>
      <c r="M732" s="435" t="s">
        <v>465</v>
      </c>
    </row>
    <row r="733" spans="1:13" ht="30" x14ac:dyDescent="0.25">
      <c r="B733" s="433"/>
      <c r="C733" s="8" t="s">
        <v>466</v>
      </c>
      <c r="D733" s="10" t="s">
        <v>467</v>
      </c>
      <c r="E733" s="10" t="s">
        <v>468</v>
      </c>
      <c r="F733" s="9" t="s">
        <v>469</v>
      </c>
      <c r="G733" s="10" t="s">
        <v>470</v>
      </c>
      <c r="H733" s="8" t="s">
        <v>471</v>
      </c>
      <c r="I733" s="8" t="s">
        <v>467</v>
      </c>
      <c r="J733" s="11" t="s">
        <v>468</v>
      </c>
      <c r="K733" s="9" t="s">
        <v>472</v>
      </c>
      <c r="L733" s="11" t="s">
        <v>473</v>
      </c>
      <c r="M733" s="436"/>
    </row>
    <row r="734" spans="1:13" x14ac:dyDescent="0.25">
      <c r="B734" s="400" t="s">
        <v>474</v>
      </c>
      <c r="C734" s="13"/>
      <c r="D734" s="13"/>
      <c r="E734" s="13"/>
      <c r="F734" s="13"/>
      <c r="G734" s="13"/>
      <c r="H734" s="14"/>
      <c r="I734" s="13"/>
      <c r="J734" s="13"/>
      <c r="K734" s="13"/>
      <c r="L734" s="13"/>
      <c r="M734" s="13"/>
    </row>
    <row r="735" spans="1:13" x14ac:dyDescent="0.25">
      <c r="B735" s="401" t="s">
        <v>546</v>
      </c>
      <c r="C735" s="15">
        <v>4291014667</v>
      </c>
      <c r="D735" s="15">
        <v>0</v>
      </c>
      <c r="E735" s="15">
        <v>0</v>
      </c>
      <c r="F735" s="15">
        <v>0</v>
      </c>
      <c r="G735" s="15">
        <v>4291014667</v>
      </c>
      <c r="H735" s="404">
        <v>0</v>
      </c>
      <c r="I735" s="22">
        <v>0</v>
      </c>
      <c r="J735" s="22">
        <v>0</v>
      </c>
      <c r="K735" s="22">
        <v>0</v>
      </c>
      <c r="L735" s="22">
        <v>0</v>
      </c>
      <c r="M735" s="22">
        <v>4291014667</v>
      </c>
    </row>
    <row r="736" spans="1:13" x14ac:dyDescent="0.25">
      <c r="B736" s="402" t="s">
        <v>481</v>
      </c>
      <c r="C736" s="17">
        <v>334606555</v>
      </c>
      <c r="D736" s="17">
        <v>0</v>
      </c>
      <c r="E736" s="16">
        <v>0</v>
      </c>
      <c r="F736" s="17">
        <v>0</v>
      </c>
      <c r="G736" s="17">
        <v>334606555</v>
      </c>
      <c r="H736" s="17">
        <v>-253783760</v>
      </c>
      <c r="I736" s="16">
        <v>0</v>
      </c>
      <c r="J736" s="17">
        <v>0</v>
      </c>
      <c r="K736" s="17">
        <v>-9252129</v>
      </c>
      <c r="L736" s="17">
        <v>-263035889</v>
      </c>
      <c r="M736" s="16">
        <v>71570666</v>
      </c>
    </row>
    <row r="737" spans="1:13" x14ac:dyDescent="0.25">
      <c r="B737" s="18">
        <f>+B724</f>
        <v>46112</v>
      </c>
      <c r="C737" s="403">
        <f>SUM(C735:C736)</f>
        <v>4625621222</v>
      </c>
      <c r="D737" s="19">
        <f t="shared" ref="D737:M737" si="5">SUM(D735:D736)</f>
        <v>0</v>
      </c>
      <c r="E737" s="19">
        <f t="shared" si="5"/>
        <v>0</v>
      </c>
      <c r="F737" s="19">
        <f t="shared" si="5"/>
        <v>0</v>
      </c>
      <c r="G737" s="19">
        <f>SUM(G735:G736)</f>
        <v>4625621222</v>
      </c>
      <c r="H737" s="19">
        <f t="shared" si="5"/>
        <v>-253783760</v>
      </c>
      <c r="I737" s="19">
        <f t="shared" si="5"/>
        <v>0</v>
      </c>
      <c r="J737" s="19">
        <f t="shared" si="5"/>
        <v>0</v>
      </c>
      <c r="K737" s="19">
        <f t="shared" si="5"/>
        <v>-9252129</v>
      </c>
      <c r="L737" s="19">
        <f t="shared" si="5"/>
        <v>-263035889</v>
      </c>
      <c r="M737" s="19">
        <f t="shared" si="5"/>
        <v>4362585333</v>
      </c>
    </row>
    <row r="738" spans="1:13" x14ac:dyDescent="0.25">
      <c r="B738" s="18">
        <f>+B725</f>
        <v>46022</v>
      </c>
      <c r="C738" s="19">
        <v>2048352571</v>
      </c>
      <c r="D738" s="19">
        <v>2103803219</v>
      </c>
      <c r="E738" s="19">
        <v>0</v>
      </c>
      <c r="F738" s="19">
        <v>0</v>
      </c>
      <c r="G738" s="19">
        <v>4152155790</v>
      </c>
      <c r="H738" s="19">
        <v>-205897461</v>
      </c>
      <c r="I738" s="19">
        <v>0</v>
      </c>
      <c r="J738" s="19">
        <v>0</v>
      </c>
      <c r="K738" s="19">
        <v>-47886299</v>
      </c>
      <c r="L738" s="19">
        <v>-253783760</v>
      </c>
      <c r="M738" s="19">
        <v>3898372030</v>
      </c>
    </row>
    <row r="740" spans="1:13" x14ac:dyDescent="0.25">
      <c r="K740" s="20"/>
    </row>
    <row r="741" spans="1:13" x14ac:dyDescent="0.25">
      <c r="B741" s="281" t="s">
        <v>547</v>
      </c>
    </row>
    <row r="743" spans="1:13" x14ac:dyDescent="0.25">
      <c r="A743" s="2"/>
      <c r="B743" s="423" t="s">
        <v>482</v>
      </c>
      <c r="C743" s="423"/>
      <c r="D743" s="423"/>
      <c r="E743" s="423"/>
    </row>
    <row r="744" spans="1:13" x14ac:dyDescent="0.25">
      <c r="B744" s="417" t="s">
        <v>94</v>
      </c>
      <c r="C744" s="417"/>
      <c r="D744" s="417"/>
      <c r="E744" s="417"/>
    </row>
    <row r="745" spans="1:13" x14ac:dyDescent="0.25">
      <c r="B745" s="424" t="s">
        <v>652</v>
      </c>
      <c r="C745" s="424"/>
      <c r="D745" s="424"/>
      <c r="E745" s="424"/>
    </row>
    <row r="747" spans="1:13" x14ac:dyDescent="0.25">
      <c r="B747" s="425" t="s">
        <v>483</v>
      </c>
      <c r="C747" s="426"/>
      <c r="D747" s="426"/>
      <c r="E747" s="427"/>
    </row>
    <row r="748" spans="1:13" x14ac:dyDescent="0.25">
      <c r="B748" s="428" t="s">
        <v>484</v>
      </c>
      <c r="C748" s="428" t="s">
        <v>48</v>
      </c>
      <c r="D748" s="428" t="s">
        <v>485</v>
      </c>
      <c r="E748" s="428" t="s">
        <v>486</v>
      </c>
    </row>
    <row r="749" spans="1:13" x14ac:dyDescent="0.25">
      <c r="B749" s="429"/>
      <c r="C749" s="429"/>
      <c r="D749" s="429"/>
      <c r="E749" s="429"/>
    </row>
    <row r="750" spans="1:13" x14ac:dyDescent="0.25">
      <c r="B750" s="299" t="s">
        <v>31</v>
      </c>
      <c r="C750" s="300">
        <v>5909000000</v>
      </c>
      <c r="D750" s="301">
        <v>0.12059183673469388</v>
      </c>
      <c r="E750" s="302">
        <v>0.21730252100840333</v>
      </c>
    </row>
    <row r="751" spans="1:13" x14ac:dyDescent="0.25">
      <c r="B751" s="303" t="s">
        <v>29</v>
      </c>
      <c r="C751" s="304">
        <v>5861000000</v>
      </c>
      <c r="D751" s="305">
        <v>0.11961224489795919</v>
      </c>
      <c r="E751" s="306">
        <v>0.21731932773109244</v>
      </c>
    </row>
    <row r="752" spans="1:13" x14ac:dyDescent="0.25">
      <c r="B752" s="303" t="s">
        <v>27</v>
      </c>
      <c r="C752" s="304">
        <v>5859000000</v>
      </c>
      <c r="D752" s="305">
        <v>0.11957142857142856</v>
      </c>
      <c r="E752" s="306">
        <v>0.21730252100840339</v>
      </c>
    </row>
    <row r="753" spans="2:5" x14ac:dyDescent="0.25">
      <c r="B753" s="303" t="s">
        <v>487</v>
      </c>
      <c r="C753" s="304">
        <v>5826000000</v>
      </c>
      <c r="D753" s="305">
        <v>0.11889795918367346</v>
      </c>
      <c r="E753" s="306">
        <v>0.21656302521008405</v>
      </c>
    </row>
    <row r="754" spans="2:5" x14ac:dyDescent="0.25">
      <c r="B754" s="303" t="s">
        <v>488</v>
      </c>
      <c r="C754" s="304">
        <v>1569000000</v>
      </c>
      <c r="D754" s="305">
        <v>3.2020408163265304E-2</v>
      </c>
      <c r="E754" s="306">
        <v>5.2016806722689083E-3</v>
      </c>
    </row>
    <row r="755" spans="2:5" x14ac:dyDescent="0.25">
      <c r="B755" s="303" t="s">
        <v>489</v>
      </c>
      <c r="C755" s="304">
        <v>697000000</v>
      </c>
      <c r="D755" s="305">
        <v>1.4224489795918368E-2</v>
      </c>
      <c r="E755" s="306">
        <v>3.0588235294117649E-3</v>
      </c>
    </row>
    <row r="756" spans="2:5" x14ac:dyDescent="0.25">
      <c r="B756" s="303" t="s">
        <v>490</v>
      </c>
      <c r="C756" s="304">
        <v>851000000</v>
      </c>
      <c r="D756" s="305">
        <v>1.7367346938775511E-2</v>
      </c>
      <c r="E756" s="306">
        <v>4.6302521008403357E-3</v>
      </c>
    </row>
    <row r="757" spans="2:5" x14ac:dyDescent="0.25">
      <c r="B757" s="303" t="s">
        <v>491</v>
      </c>
      <c r="C757" s="304">
        <v>2241000000</v>
      </c>
      <c r="D757" s="305">
        <v>4.5734693877551018E-2</v>
      </c>
      <c r="E757" s="306">
        <v>9.6134453781512585E-3</v>
      </c>
    </row>
    <row r="758" spans="2:5" x14ac:dyDescent="0.25">
      <c r="B758" s="303" t="s">
        <v>492</v>
      </c>
      <c r="C758" s="304">
        <v>1203000000</v>
      </c>
      <c r="D758" s="305">
        <v>2.4551020408163267E-2</v>
      </c>
      <c r="E758" s="306">
        <v>4.8151260504201675E-3</v>
      </c>
    </row>
    <row r="759" spans="2:5" x14ac:dyDescent="0.25">
      <c r="B759" s="303" t="s">
        <v>493</v>
      </c>
      <c r="C759" s="304">
        <v>1560000000</v>
      </c>
      <c r="D759" s="305">
        <v>3.1836734693877551E-2</v>
      </c>
      <c r="E759" s="306">
        <v>1.0168067226890756E-2</v>
      </c>
    </row>
    <row r="760" spans="2:5" x14ac:dyDescent="0.25">
      <c r="B760" s="303" t="s">
        <v>494</v>
      </c>
      <c r="C760" s="304">
        <v>974000000</v>
      </c>
      <c r="D760" s="305">
        <v>1.9877551020408165E-2</v>
      </c>
      <c r="E760" s="306">
        <v>4.4033613445378155E-3</v>
      </c>
    </row>
    <row r="761" spans="2:5" x14ac:dyDescent="0.25">
      <c r="B761" s="303" t="s">
        <v>495</v>
      </c>
      <c r="C761" s="304">
        <v>387000000</v>
      </c>
      <c r="D761" s="305">
        <v>7.8979591836734701E-3</v>
      </c>
      <c r="E761" s="306">
        <v>2.6638655462184876E-3</v>
      </c>
    </row>
    <row r="762" spans="2:5" x14ac:dyDescent="0.25">
      <c r="B762" s="303" t="s">
        <v>496</v>
      </c>
      <c r="C762" s="304">
        <v>2371000000</v>
      </c>
      <c r="D762" s="305">
        <v>4.8387755102040818E-2</v>
      </c>
      <c r="E762" s="306">
        <v>1.1521008403361345E-2</v>
      </c>
    </row>
    <row r="763" spans="2:5" x14ac:dyDescent="0.25">
      <c r="B763" s="303" t="s">
        <v>497</v>
      </c>
      <c r="C763" s="304">
        <v>3261000000</v>
      </c>
      <c r="D763" s="305">
        <v>6.6551020408163269E-2</v>
      </c>
      <c r="E763" s="306">
        <v>2.0050420168067226E-2</v>
      </c>
    </row>
    <row r="764" spans="2:5" x14ac:dyDescent="0.25">
      <c r="B764" s="303" t="s">
        <v>498</v>
      </c>
      <c r="C764" s="304">
        <v>2509000000</v>
      </c>
      <c r="D764" s="305">
        <v>5.120408163265306E-2</v>
      </c>
      <c r="E764" s="306">
        <v>7.025210084033613E-3</v>
      </c>
    </row>
    <row r="765" spans="2:5" x14ac:dyDescent="0.25">
      <c r="B765" s="303" t="s">
        <v>499</v>
      </c>
      <c r="C765" s="304">
        <v>388000000</v>
      </c>
      <c r="D765" s="305">
        <v>7.9183673469387754E-3</v>
      </c>
      <c r="E765" s="306">
        <v>9.9159663865546204E-4</v>
      </c>
    </row>
    <row r="766" spans="2:5" x14ac:dyDescent="0.25">
      <c r="B766" s="303" t="s">
        <v>500</v>
      </c>
      <c r="C766" s="304">
        <v>48000000</v>
      </c>
      <c r="D766" s="305">
        <v>9.7959183673469383E-4</v>
      </c>
      <c r="E766" s="306">
        <v>3.1932773109243702E-4</v>
      </c>
    </row>
    <row r="767" spans="2:5" x14ac:dyDescent="0.25">
      <c r="B767" s="303" t="s">
        <v>501</v>
      </c>
      <c r="C767" s="304">
        <v>48000000</v>
      </c>
      <c r="D767" s="305">
        <v>9.7959183673469383E-4</v>
      </c>
      <c r="E767" s="306">
        <v>3.1932773109243702E-4</v>
      </c>
    </row>
    <row r="768" spans="2:5" x14ac:dyDescent="0.25">
      <c r="B768" s="303" t="s">
        <v>502</v>
      </c>
      <c r="C768" s="304">
        <v>92000000</v>
      </c>
      <c r="D768" s="305">
        <v>1.8775510204081633E-3</v>
      </c>
      <c r="E768" s="306">
        <v>6.4705882352941182E-4</v>
      </c>
    </row>
    <row r="769" spans="2:5" x14ac:dyDescent="0.25">
      <c r="B769" s="303" t="s">
        <v>503</v>
      </c>
      <c r="C769" s="304">
        <v>392000000</v>
      </c>
      <c r="D769" s="305">
        <v>8.0000000000000002E-3</v>
      </c>
      <c r="E769" s="306">
        <v>1.1848739495798318E-3</v>
      </c>
    </row>
    <row r="770" spans="2:5" x14ac:dyDescent="0.25">
      <c r="B770" s="303" t="s">
        <v>504</v>
      </c>
      <c r="C770" s="304">
        <v>309000000</v>
      </c>
      <c r="D770" s="305">
        <v>6.3061224489795922E-3</v>
      </c>
      <c r="E770" s="306">
        <v>1.8487394957983194E-3</v>
      </c>
    </row>
    <row r="771" spans="2:5" x14ac:dyDescent="0.25">
      <c r="B771" s="303" t="s">
        <v>505</v>
      </c>
      <c r="C771" s="304">
        <v>102000000</v>
      </c>
      <c r="D771" s="305">
        <v>2.0816326530612244E-3</v>
      </c>
      <c r="E771" s="306">
        <v>5.7983193277310924E-4</v>
      </c>
    </row>
    <row r="772" spans="2:5" x14ac:dyDescent="0.25">
      <c r="B772" s="303" t="s">
        <v>519</v>
      </c>
      <c r="C772" s="304">
        <v>1706000000</v>
      </c>
      <c r="D772" s="305">
        <v>3.4816326530612243E-2</v>
      </c>
      <c r="E772" s="306">
        <v>1.4336134453781513E-2</v>
      </c>
    </row>
    <row r="773" spans="2:5" x14ac:dyDescent="0.25">
      <c r="B773" s="303" t="s">
        <v>506</v>
      </c>
      <c r="C773" s="304">
        <v>626000000</v>
      </c>
      <c r="D773" s="305">
        <v>1.2775510204081632E-2</v>
      </c>
      <c r="E773" s="306">
        <v>4.2941176470588233E-3</v>
      </c>
    </row>
    <row r="774" spans="2:5" x14ac:dyDescent="0.25">
      <c r="B774" s="303" t="s">
        <v>507</v>
      </c>
      <c r="C774" s="304">
        <v>25000000</v>
      </c>
      <c r="D774" s="305">
        <v>5.1020408163265311E-4</v>
      </c>
      <c r="E774" s="306">
        <v>0</v>
      </c>
    </row>
    <row r="775" spans="2:5" x14ac:dyDescent="0.25">
      <c r="B775" s="303" t="s">
        <v>508</v>
      </c>
      <c r="C775" s="304">
        <v>100000000</v>
      </c>
      <c r="D775" s="305">
        <v>2.0408163265306124E-3</v>
      </c>
      <c r="E775" s="306">
        <v>0</v>
      </c>
    </row>
    <row r="776" spans="2:5" x14ac:dyDescent="0.25">
      <c r="B776" s="303" t="s">
        <v>509</v>
      </c>
      <c r="C776" s="304">
        <v>100000000</v>
      </c>
      <c r="D776" s="305">
        <v>2.0408163265306124E-3</v>
      </c>
      <c r="E776" s="306">
        <v>0</v>
      </c>
    </row>
    <row r="777" spans="2:5" x14ac:dyDescent="0.25">
      <c r="B777" s="303" t="s">
        <v>510</v>
      </c>
      <c r="C777" s="304">
        <v>200000000</v>
      </c>
      <c r="D777" s="305">
        <v>4.0816326530612249E-3</v>
      </c>
      <c r="E777" s="306">
        <v>0</v>
      </c>
    </row>
    <row r="778" spans="2:5" x14ac:dyDescent="0.25">
      <c r="B778" s="303" t="s">
        <v>511</v>
      </c>
      <c r="C778" s="304">
        <v>25000000</v>
      </c>
      <c r="D778" s="305">
        <v>5.1020408163265311E-4</v>
      </c>
      <c r="E778" s="306">
        <v>0</v>
      </c>
    </row>
    <row r="779" spans="2:5" x14ac:dyDescent="0.25">
      <c r="B779" s="303" t="s">
        <v>512</v>
      </c>
      <c r="C779" s="304">
        <v>85000000</v>
      </c>
      <c r="D779" s="305">
        <v>1.7346938775510204E-3</v>
      </c>
      <c r="E779" s="306">
        <v>0</v>
      </c>
    </row>
    <row r="780" spans="2:5" x14ac:dyDescent="0.25">
      <c r="B780" s="303" t="s">
        <v>513</v>
      </c>
      <c r="C780" s="304">
        <v>35000000</v>
      </c>
      <c r="D780" s="305">
        <v>7.1428571428571429E-4</v>
      </c>
      <c r="E780" s="306">
        <v>0</v>
      </c>
    </row>
    <row r="781" spans="2:5" x14ac:dyDescent="0.25">
      <c r="B781" s="303" t="s">
        <v>521</v>
      </c>
      <c r="C781" s="304">
        <v>42000000</v>
      </c>
      <c r="D781" s="305">
        <v>8.571428571428571E-4</v>
      </c>
      <c r="E781" s="306">
        <v>2.6890756302521009E-4</v>
      </c>
    </row>
    <row r="782" spans="2:5" x14ac:dyDescent="0.25">
      <c r="B782" s="303" t="s">
        <v>514</v>
      </c>
      <c r="C782" s="304">
        <v>510000000</v>
      </c>
      <c r="D782" s="305">
        <v>1.0408163265306122E-2</v>
      </c>
      <c r="E782" s="306">
        <v>0</v>
      </c>
    </row>
    <row r="783" spans="2:5" x14ac:dyDescent="0.25">
      <c r="B783" s="303" t="s">
        <v>515</v>
      </c>
      <c r="C783" s="304">
        <v>50000000</v>
      </c>
      <c r="D783" s="305">
        <v>1.0204081632653062E-3</v>
      </c>
      <c r="E783" s="306">
        <v>0</v>
      </c>
    </row>
    <row r="784" spans="2:5" x14ac:dyDescent="0.25">
      <c r="B784" s="303" t="s">
        <v>516</v>
      </c>
      <c r="C784" s="304">
        <v>17000000</v>
      </c>
      <c r="D784" s="305">
        <v>3.469387755102041E-4</v>
      </c>
      <c r="E784" s="306">
        <v>0</v>
      </c>
    </row>
    <row r="785" spans="1:8" x14ac:dyDescent="0.25">
      <c r="B785" s="303" t="s">
        <v>517</v>
      </c>
      <c r="C785" s="304">
        <v>100000000</v>
      </c>
      <c r="D785" s="305">
        <v>2.0408163265306124E-3</v>
      </c>
      <c r="E785" s="306">
        <v>0</v>
      </c>
    </row>
    <row r="786" spans="1:8" x14ac:dyDescent="0.25">
      <c r="B786" s="303" t="s">
        <v>518</v>
      </c>
      <c r="C786" s="304">
        <v>17000000</v>
      </c>
      <c r="D786" s="305">
        <v>3.469387755102041E-4</v>
      </c>
      <c r="E786" s="306">
        <v>0</v>
      </c>
    </row>
    <row r="787" spans="1:8" x14ac:dyDescent="0.25">
      <c r="B787" s="303" t="s">
        <v>520</v>
      </c>
      <c r="C787" s="304">
        <v>10000000</v>
      </c>
      <c r="D787" s="305">
        <v>2.0408163265306123E-4</v>
      </c>
      <c r="E787" s="306">
        <v>8.4033613445378167E-5</v>
      </c>
    </row>
    <row r="788" spans="1:8" x14ac:dyDescent="0.25">
      <c r="B788" s="303" t="s">
        <v>565</v>
      </c>
      <c r="C788" s="304">
        <v>100000000</v>
      </c>
      <c r="D788" s="305">
        <v>2.0408163265306124E-3</v>
      </c>
      <c r="E788" s="306">
        <v>8.4033613445378156E-4</v>
      </c>
    </row>
    <row r="789" spans="1:8" x14ac:dyDescent="0.25">
      <c r="B789" s="303" t="s">
        <v>566</v>
      </c>
      <c r="C789" s="304">
        <v>2520000000</v>
      </c>
      <c r="D789" s="305">
        <v>5.1428571428571428E-2</v>
      </c>
      <c r="E789" s="306">
        <v>2.1176470588235293E-2</v>
      </c>
    </row>
    <row r="790" spans="1:8" x14ac:dyDescent="0.25">
      <c r="B790" s="303" t="s">
        <v>532</v>
      </c>
      <c r="C790" s="304">
        <v>75000000</v>
      </c>
      <c r="D790" s="305">
        <v>1.5306122448979591E-3</v>
      </c>
      <c r="E790" s="306">
        <v>6.3025210084033606E-4</v>
      </c>
    </row>
    <row r="791" spans="1:8" x14ac:dyDescent="0.25">
      <c r="B791" s="303" t="s">
        <v>567</v>
      </c>
      <c r="C791" s="304">
        <v>100000000</v>
      </c>
      <c r="D791" s="305">
        <v>2.0408163265306124E-3</v>
      </c>
      <c r="E791" s="306">
        <v>8.4033613445378156E-4</v>
      </c>
    </row>
    <row r="792" spans="1:8" x14ac:dyDescent="0.25">
      <c r="B792" s="303" t="s">
        <v>568</v>
      </c>
      <c r="C792" s="304">
        <v>50000000</v>
      </c>
      <c r="D792" s="305">
        <v>1.0204081632653062E-3</v>
      </c>
      <c r="E792" s="306">
        <v>0</v>
      </c>
    </row>
    <row r="793" spans="1:8" x14ac:dyDescent="0.25">
      <c r="B793" s="303" t="s">
        <v>569</v>
      </c>
      <c r="C793" s="313">
        <v>50000000</v>
      </c>
      <c r="D793" s="314">
        <v>1.0204081632653062E-3</v>
      </c>
      <c r="E793" s="315">
        <v>0</v>
      </c>
    </row>
    <row r="794" spans="1:8" x14ac:dyDescent="0.25">
      <c r="B794" s="235" t="s">
        <v>65</v>
      </c>
      <c r="C794" s="316">
        <f>SUM(C750:C793)</f>
        <v>49000000000</v>
      </c>
      <c r="D794" s="317">
        <f>SUM(D750:D793)</f>
        <v>1</v>
      </c>
      <c r="E794" s="317">
        <f>SUM(E750:E793)</f>
        <v>0.99999999999999978</v>
      </c>
    </row>
    <row r="796" spans="1:8" x14ac:dyDescent="0.25">
      <c r="A796"/>
      <c r="B796" s="246" t="s">
        <v>111</v>
      </c>
      <c r="C796" s="248"/>
      <c r="D796" s="248"/>
      <c r="E796" s="248"/>
      <c r="F796" s="248"/>
      <c r="G796"/>
      <c r="H796"/>
    </row>
    <row r="797" spans="1:8" x14ac:dyDescent="0.25">
      <c r="A797"/>
      <c r="B797" s="246" t="s">
        <v>94</v>
      </c>
      <c r="C797" s="248"/>
      <c r="D797" s="248"/>
      <c r="E797" s="248"/>
      <c r="F797" s="248"/>
      <c r="G797"/>
      <c r="H797"/>
    </row>
    <row r="798" spans="1:8" x14ac:dyDescent="0.25">
      <c r="A798"/>
      <c r="B798" s="247" t="s">
        <v>522</v>
      </c>
      <c r="C798" s="248"/>
      <c r="D798" s="248"/>
      <c r="E798" s="248"/>
      <c r="F798" s="248"/>
      <c r="G798"/>
      <c r="H798"/>
    </row>
    <row r="799" spans="1:8" x14ac:dyDescent="0.25">
      <c r="A799"/>
      <c r="B799" s="177" t="s">
        <v>96</v>
      </c>
      <c r="C799" s="177"/>
      <c r="D799" s="177"/>
      <c r="G799"/>
      <c r="H799"/>
    </row>
    <row r="800" spans="1:8" x14ac:dyDescent="0.25">
      <c r="A800"/>
      <c r="B800" s="1" t="s">
        <v>523</v>
      </c>
      <c r="G800"/>
      <c r="H800"/>
    </row>
    <row r="801" spans="1:8" x14ac:dyDescent="0.25">
      <c r="A801"/>
      <c r="B801" s="173" t="s">
        <v>524</v>
      </c>
      <c r="C801" s="173" t="s">
        <v>525</v>
      </c>
      <c r="D801" s="173" t="s">
        <v>526</v>
      </c>
      <c r="E801" s="143">
        <f>+BBGG!D7</f>
        <v>46112</v>
      </c>
      <c r="F801" s="143">
        <f>+BBGG!E7</f>
        <v>46022</v>
      </c>
      <c r="G801"/>
      <c r="H801"/>
    </row>
    <row r="802" spans="1:8" x14ac:dyDescent="0.25">
      <c r="A802"/>
      <c r="B802" s="36" t="s">
        <v>527</v>
      </c>
      <c r="C802" s="36" t="s">
        <v>528</v>
      </c>
      <c r="D802" s="36" t="s">
        <v>529</v>
      </c>
      <c r="E802" s="250">
        <v>2680306410</v>
      </c>
      <c r="F802" s="307">
        <v>1519952790</v>
      </c>
      <c r="G802"/>
      <c r="H802"/>
    </row>
    <row r="803" spans="1:8" x14ac:dyDescent="0.25">
      <c r="A803"/>
      <c r="B803" s="36" t="s">
        <v>527</v>
      </c>
      <c r="C803" s="36" t="s">
        <v>528</v>
      </c>
      <c r="D803" s="36" t="s">
        <v>530</v>
      </c>
      <c r="E803" s="90">
        <v>61630262</v>
      </c>
      <c r="F803" s="32">
        <v>46577279</v>
      </c>
      <c r="G803"/>
      <c r="H803"/>
    </row>
    <row r="804" spans="1:8" x14ac:dyDescent="0.25">
      <c r="A804"/>
      <c r="B804" s="36" t="s">
        <v>541</v>
      </c>
      <c r="C804" s="36" t="s">
        <v>533</v>
      </c>
      <c r="D804" s="36" t="s">
        <v>595</v>
      </c>
      <c r="E804" s="90">
        <v>28432225</v>
      </c>
      <c r="F804" s="32">
        <v>15814998</v>
      </c>
      <c r="G804"/>
      <c r="H804"/>
    </row>
    <row r="805" spans="1:8" x14ac:dyDescent="0.25">
      <c r="A805"/>
      <c r="B805" s="36" t="s">
        <v>699</v>
      </c>
      <c r="C805" s="36" t="s">
        <v>533</v>
      </c>
      <c r="D805" s="36" t="s">
        <v>531</v>
      </c>
      <c r="E805" s="90">
        <v>4500000</v>
      </c>
      <c r="F805" s="32">
        <v>0</v>
      </c>
      <c r="G805"/>
      <c r="H805"/>
    </row>
    <row r="806" spans="1:8" x14ac:dyDescent="0.25">
      <c r="A806"/>
      <c r="B806" s="36" t="s">
        <v>495</v>
      </c>
      <c r="C806" s="36" t="s">
        <v>533</v>
      </c>
      <c r="D806" s="36" t="s">
        <v>531</v>
      </c>
      <c r="E806" s="90">
        <v>19350000</v>
      </c>
      <c r="F806" s="32">
        <v>0</v>
      </c>
      <c r="G806"/>
      <c r="H806"/>
    </row>
    <row r="807" spans="1:8" x14ac:dyDescent="0.25">
      <c r="A807"/>
      <c r="B807" s="36" t="s">
        <v>532</v>
      </c>
      <c r="C807" s="36" t="s">
        <v>40</v>
      </c>
      <c r="D807" s="36" t="s">
        <v>531</v>
      </c>
      <c r="E807" s="90">
        <v>4500000</v>
      </c>
      <c r="F807" s="32">
        <v>0</v>
      </c>
      <c r="G807"/>
      <c r="H807"/>
    </row>
    <row r="808" spans="1:8" x14ac:dyDescent="0.25">
      <c r="A808"/>
      <c r="B808" s="36" t="s">
        <v>536</v>
      </c>
      <c r="C808" s="36" t="s">
        <v>535</v>
      </c>
      <c r="D808" s="36" t="s">
        <v>531</v>
      </c>
      <c r="E808" s="90">
        <v>44601</v>
      </c>
      <c r="F808" s="32">
        <v>44601</v>
      </c>
      <c r="G808"/>
      <c r="H808"/>
    </row>
    <row r="809" spans="1:8" x14ac:dyDescent="0.25">
      <c r="A809"/>
      <c r="B809" s="28" t="s">
        <v>343</v>
      </c>
      <c r="C809" s="28"/>
      <c r="D809" s="28"/>
      <c r="E809" s="74">
        <f>SUM(E802:E808)</f>
        <v>2798763498</v>
      </c>
      <c r="F809" s="74">
        <f>SUM(F802:F808)</f>
        <v>1582389668</v>
      </c>
      <c r="G809"/>
      <c r="H809"/>
    </row>
    <row r="810" spans="1:8" x14ac:dyDescent="0.25">
      <c r="A810"/>
      <c r="G810"/>
      <c r="H810"/>
    </row>
    <row r="811" spans="1:8" x14ac:dyDescent="0.25">
      <c r="A811"/>
      <c r="B811" s="177" t="s">
        <v>98</v>
      </c>
      <c r="C811" s="177"/>
      <c r="D811" s="177"/>
      <c r="E811" s="23"/>
      <c r="F811" s="23"/>
      <c r="G811"/>
      <c r="H811"/>
    </row>
    <row r="812" spans="1:8" x14ac:dyDescent="0.25">
      <c r="A812"/>
      <c r="B812" s="1" t="s">
        <v>537</v>
      </c>
      <c r="G812"/>
      <c r="H812"/>
    </row>
    <row r="813" spans="1:8" x14ac:dyDescent="0.25">
      <c r="A813"/>
      <c r="B813" s="238" t="s">
        <v>524</v>
      </c>
      <c r="C813" s="173" t="s">
        <v>525</v>
      </c>
      <c r="D813" s="173" t="s">
        <v>526</v>
      </c>
      <c r="E813" s="76">
        <f>+E801</f>
        <v>46112</v>
      </c>
      <c r="F813" s="76">
        <f>+F801</f>
        <v>46022</v>
      </c>
      <c r="G813"/>
      <c r="H813"/>
    </row>
    <row r="814" spans="1:8" x14ac:dyDescent="0.25">
      <c r="A814"/>
      <c r="B814" s="36" t="s">
        <v>527</v>
      </c>
      <c r="C814" s="36" t="s">
        <v>528</v>
      </c>
      <c r="D814" s="36" t="s">
        <v>595</v>
      </c>
      <c r="E814" s="269">
        <v>11000000</v>
      </c>
      <c r="F814" s="270">
        <v>983053061</v>
      </c>
      <c r="G814"/>
      <c r="H814"/>
    </row>
    <row r="815" spans="1:8" x14ac:dyDescent="0.25">
      <c r="A815"/>
      <c r="B815" s="36" t="s">
        <v>541</v>
      </c>
      <c r="C815" s="36" t="s">
        <v>533</v>
      </c>
      <c r="D815" s="36" t="s">
        <v>538</v>
      </c>
      <c r="E815" s="269">
        <v>4086728.0810999996</v>
      </c>
      <c r="F815" s="270">
        <v>0</v>
      </c>
      <c r="G815"/>
      <c r="H815"/>
    </row>
    <row r="816" spans="1:8" x14ac:dyDescent="0.25">
      <c r="A816"/>
      <c r="B816" s="36" t="s">
        <v>534</v>
      </c>
      <c r="C816" s="36" t="s">
        <v>535</v>
      </c>
      <c r="D816" s="36" t="s">
        <v>538</v>
      </c>
      <c r="E816" s="269">
        <v>966304</v>
      </c>
      <c r="F816" s="270">
        <v>0</v>
      </c>
      <c r="G816"/>
      <c r="H816"/>
    </row>
    <row r="817" spans="1:8" x14ac:dyDescent="0.25">
      <c r="A817"/>
      <c r="B817" s="36" t="s">
        <v>532</v>
      </c>
      <c r="C817" s="36" t="s">
        <v>40</v>
      </c>
      <c r="D817" s="36" t="s">
        <v>538</v>
      </c>
      <c r="E817" s="269">
        <v>1587372</v>
      </c>
      <c r="F817" s="270">
        <v>0</v>
      </c>
      <c r="G817"/>
      <c r="H817"/>
    </row>
    <row r="818" spans="1:8" x14ac:dyDescent="0.25">
      <c r="A818"/>
      <c r="B818" s="62" t="s">
        <v>343</v>
      </c>
      <c r="C818" s="62"/>
      <c r="D818" s="62"/>
      <c r="E818" s="74">
        <f>SUM(E814:E817)</f>
        <v>17640404.081100002</v>
      </c>
      <c r="F818" s="74">
        <f>SUM(F814:F817)</f>
        <v>983053061</v>
      </c>
      <c r="G818"/>
      <c r="H818"/>
    </row>
    <row r="819" spans="1:8" x14ac:dyDescent="0.25">
      <c r="A819"/>
      <c r="G819"/>
      <c r="H819"/>
    </row>
    <row r="820" spans="1:8" x14ac:dyDescent="0.25">
      <c r="A820"/>
      <c r="B820" s="24" t="s">
        <v>539</v>
      </c>
      <c r="C820" s="24"/>
      <c r="D820" s="24"/>
      <c r="G820"/>
      <c r="H820"/>
    </row>
    <row r="821" spans="1:8" x14ac:dyDescent="0.25">
      <c r="A821"/>
      <c r="B821" s="271" t="s">
        <v>539</v>
      </c>
      <c r="C821" s="173" t="s">
        <v>525</v>
      </c>
      <c r="D821" s="173" t="s">
        <v>526</v>
      </c>
      <c r="E821" s="88">
        <f>+E813</f>
        <v>46112</v>
      </c>
      <c r="F821" s="88">
        <f>+F813</f>
        <v>46022</v>
      </c>
      <c r="G821"/>
      <c r="H821"/>
    </row>
    <row r="822" spans="1:8" x14ac:dyDescent="0.25">
      <c r="A822"/>
      <c r="B822" s="36" t="s">
        <v>527</v>
      </c>
      <c r="C822" s="36" t="s">
        <v>528</v>
      </c>
      <c r="D822" s="36" t="s">
        <v>529</v>
      </c>
      <c r="E822" s="234">
        <v>4872045766</v>
      </c>
      <c r="F822" s="249">
        <v>18564200729</v>
      </c>
    </row>
    <row r="823" spans="1:8" x14ac:dyDescent="0.25">
      <c r="A823"/>
      <c r="B823" s="36" t="s">
        <v>527</v>
      </c>
      <c r="C823" s="36" t="s">
        <v>528</v>
      </c>
      <c r="D823" s="36" t="s">
        <v>540</v>
      </c>
      <c r="E823" s="234">
        <v>0</v>
      </c>
      <c r="F823" s="249">
        <v>3466857373</v>
      </c>
    </row>
    <row r="824" spans="1:8" x14ac:dyDescent="0.25">
      <c r="A824"/>
      <c r="B824" s="36" t="s">
        <v>527</v>
      </c>
      <c r="C824" s="36" t="s">
        <v>528</v>
      </c>
      <c r="D824" s="36" t="s">
        <v>538</v>
      </c>
      <c r="E824" s="234">
        <v>240700000</v>
      </c>
      <c r="F824" s="249">
        <v>1852248207</v>
      </c>
    </row>
    <row r="825" spans="1:8" x14ac:dyDescent="0.25">
      <c r="A825"/>
      <c r="B825" s="36" t="s">
        <v>536</v>
      </c>
      <c r="C825" s="36" t="s">
        <v>535</v>
      </c>
      <c r="D825" s="36" t="s">
        <v>538</v>
      </c>
      <c r="E825" s="234">
        <v>0</v>
      </c>
      <c r="F825" s="249">
        <v>70438866</v>
      </c>
    </row>
    <row r="826" spans="1:8" x14ac:dyDescent="0.25">
      <c r="A826"/>
      <c r="B826" s="36" t="s">
        <v>27</v>
      </c>
      <c r="C826" s="36" t="s">
        <v>535</v>
      </c>
      <c r="D826" s="36" t="s">
        <v>538</v>
      </c>
      <c r="E826" s="234">
        <v>0</v>
      </c>
      <c r="F826" s="249">
        <v>67510604</v>
      </c>
    </row>
    <row r="827" spans="1:8" x14ac:dyDescent="0.25">
      <c r="A827"/>
      <c r="B827" s="36" t="s">
        <v>534</v>
      </c>
      <c r="C827" s="36" t="s">
        <v>535</v>
      </c>
      <c r="D827" s="36" t="s">
        <v>538</v>
      </c>
      <c r="E827" s="234">
        <v>0</v>
      </c>
      <c r="F827" s="249">
        <v>13525080</v>
      </c>
    </row>
    <row r="828" spans="1:8" x14ac:dyDescent="0.25">
      <c r="A828"/>
      <c r="B828" s="36" t="s">
        <v>495</v>
      </c>
      <c r="C828" s="36" t="s">
        <v>533</v>
      </c>
      <c r="D828" s="36" t="s">
        <v>538</v>
      </c>
      <c r="E828" s="234">
        <v>659029</v>
      </c>
      <c r="F828" s="249">
        <v>10420816</v>
      </c>
    </row>
    <row r="829" spans="1:8" x14ac:dyDescent="0.25">
      <c r="A829"/>
      <c r="B829" s="36" t="s">
        <v>541</v>
      </c>
      <c r="C829" s="36" t="s">
        <v>533</v>
      </c>
      <c r="D829" s="36" t="s">
        <v>538</v>
      </c>
      <c r="E829" s="234">
        <v>0</v>
      </c>
      <c r="F829" s="249">
        <v>684005</v>
      </c>
    </row>
    <row r="830" spans="1:8" x14ac:dyDescent="0.25">
      <c r="A830"/>
      <c r="B830" s="272" t="s">
        <v>542</v>
      </c>
      <c r="C830" s="273"/>
      <c r="D830" s="273"/>
      <c r="E830" s="274">
        <f>SUM(E822:E829)</f>
        <v>5113404795</v>
      </c>
      <c r="F830" s="274">
        <f>SUM(F822:F829)</f>
        <v>24045885680</v>
      </c>
    </row>
    <row r="831" spans="1:8" x14ac:dyDescent="0.25">
      <c r="A831"/>
      <c r="G831" s="318"/>
      <c r="H831"/>
    </row>
    <row r="832" spans="1:8" x14ac:dyDescent="0.25">
      <c r="A832"/>
      <c r="B832" s="24" t="s">
        <v>543</v>
      </c>
      <c r="C832" s="24"/>
      <c r="D832" s="24"/>
      <c r="G832"/>
      <c r="H832"/>
    </row>
    <row r="833" spans="1:8" x14ac:dyDescent="0.25">
      <c r="A833"/>
      <c r="B833" s="245" t="s">
        <v>544</v>
      </c>
      <c r="C833" s="173" t="s">
        <v>525</v>
      </c>
      <c r="D833" s="25" t="s">
        <v>526</v>
      </c>
      <c r="E833" s="240">
        <f>+E821</f>
        <v>46112</v>
      </c>
      <c r="F833" s="240">
        <f>+F821</f>
        <v>46022</v>
      </c>
      <c r="G833"/>
      <c r="H833"/>
    </row>
    <row r="834" spans="1:8" x14ac:dyDescent="0.25">
      <c r="A834"/>
      <c r="B834" s="36" t="s">
        <v>527</v>
      </c>
      <c r="C834" s="36" t="s">
        <v>528</v>
      </c>
      <c r="D834" s="36" t="s">
        <v>538</v>
      </c>
      <c r="E834" s="241">
        <v>0</v>
      </c>
      <c r="F834" s="249">
        <v>2636364</v>
      </c>
      <c r="G834"/>
      <c r="H834"/>
    </row>
    <row r="835" spans="1:8" x14ac:dyDescent="0.25">
      <c r="A835"/>
      <c r="B835" s="244" t="s">
        <v>545</v>
      </c>
      <c r="C835" s="242"/>
      <c r="D835" s="242"/>
      <c r="E835" s="243">
        <f>SUM(E834:E834)</f>
        <v>0</v>
      </c>
      <c r="F835" s="239">
        <f>SUM(F834:F834)</f>
        <v>2636364</v>
      </c>
      <c r="G835"/>
      <c r="H835" s="257"/>
    </row>
    <row r="836" spans="1:8" x14ac:dyDescent="0.25">
      <c r="A836"/>
      <c r="G836"/>
      <c r="H836"/>
    </row>
  </sheetData>
  <sortState xmlns:xlrd2="http://schemas.microsoft.com/office/spreadsheetml/2017/richdata2" ref="B451:D459">
    <sortCondition descending="1" ref="C451:C459"/>
  </sortState>
  <mergeCells count="140">
    <mergeCell ref="B2:F2"/>
    <mergeCell ref="B3:F3"/>
    <mergeCell ref="B4:F4"/>
    <mergeCell ref="B15:F15"/>
    <mergeCell ref="B17:H21"/>
    <mergeCell ref="B31:C31"/>
    <mergeCell ref="B32:C32"/>
    <mergeCell ref="E32:F32"/>
    <mergeCell ref="B28:C28"/>
    <mergeCell ref="E28:F28"/>
    <mergeCell ref="B29:C29"/>
    <mergeCell ref="E29:F29"/>
    <mergeCell ref="B30:C30"/>
    <mergeCell ref="B49:H49"/>
    <mergeCell ref="B58:C58"/>
    <mergeCell ref="B60:H60"/>
    <mergeCell ref="B127:H127"/>
    <mergeCell ref="B129:D129"/>
    <mergeCell ref="B130:D130"/>
    <mergeCell ref="B132:H132"/>
    <mergeCell ref="B23:H23"/>
    <mergeCell ref="B25:C25"/>
    <mergeCell ref="E25:F25"/>
    <mergeCell ref="B26:C26"/>
    <mergeCell ref="B27:C27"/>
    <mergeCell ref="E27:F27"/>
    <mergeCell ref="B42:H43"/>
    <mergeCell ref="B33:D33"/>
    <mergeCell ref="E33:F33"/>
    <mergeCell ref="B35:C35"/>
    <mergeCell ref="E35:F35"/>
    <mergeCell ref="B36:C36"/>
    <mergeCell ref="E36:F36"/>
    <mergeCell ref="B89:H89"/>
    <mergeCell ref="B69:C69"/>
    <mergeCell ref="B70:E70"/>
    <mergeCell ref="B74:H74"/>
    <mergeCell ref="B81:H81"/>
    <mergeCell ref="B83:H83"/>
    <mergeCell ref="B105:H105"/>
    <mergeCell ref="B107:H107"/>
    <mergeCell ref="B113:H113"/>
    <mergeCell ref="B109:H110"/>
    <mergeCell ref="B114:H125"/>
    <mergeCell ref="B304:H305"/>
    <mergeCell ref="B101:H101"/>
    <mergeCell ref="B104:H104"/>
    <mergeCell ref="B178:H178"/>
    <mergeCell ref="B134:H134"/>
    <mergeCell ref="B136:H141"/>
    <mergeCell ref="D97:E97"/>
    <mergeCell ref="B192:H192"/>
    <mergeCell ref="B204:I204"/>
    <mergeCell ref="B225:I225"/>
    <mergeCell ref="B307:H307"/>
    <mergeCell ref="B143:H143"/>
    <mergeCell ref="B145:H146"/>
    <mergeCell ref="B150:H151"/>
    <mergeCell ref="B153:H153"/>
    <mergeCell ref="B310:H310"/>
    <mergeCell ref="B312:D312"/>
    <mergeCell ref="B320:D320"/>
    <mergeCell ref="C205:C206"/>
    <mergeCell ref="D205:D206"/>
    <mergeCell ref="B187:H187"/>
    <mergeCell ref="B155:H168"/>
    <mergeCell ref="B182:H183"/>
    <mergeCell ref="B189:H189"/>
    <mergeCell ref="B191:H191"/>
    <mergeCell ref="B202:H202"/>
    <mergeCell ref="B205:B206"/>
    <mergeCell ref="B223:H223"/>
    <mergeCell ref="B227:B228"/>
    <mergeCell ref="B236:H237"/>
    <mergeCell ref="B285:H285"/>
    <mergeCell ref="B297:H297"/>
    <mergeCell ref="B172:H174"/>
    <mergeCell ref="B445:H445"/>
    <mergeCell ref="B447:H447"/>
    <mergeCell ref="B473:H473"/>
    <mergeCell ref="B478:H478"/>
    <mergeCell ref="B329:H329"/>
    <mergeCell ref="B343:D343"/>
    <mergeCell ref="B427:H427"/>
    <mergeCell ref="B429:H429"/>
    <mergeCell ref="B431:H431"/>
    <mergeCell ref="B475:H475"/>
    <mergeCell ref="B476:G476"/>
    <mergeCell ref="B438:H438"/>
    <mergeCell ref="B524:H525"/>
    <mergeCell ref="B526:H527"/>
    <mergeCell ref="B528:H536"/>
    <mergeCell ref="B537:H537"/>
    <mergeCell ref="B539:H540"/>
    <mergeCell ref="B489:H489"/>
    <mergeCell ref="B491:H491"/>
    <mergeCell ref="B499:H499"/>
    <mergeCell ref="B508:H508"/>
    <mergeCell ref="B555:H555"/>
    <mergeCell ref="B557:H557"/>
    <mergeCell ref="B559:H559"/>
    <mergeCell ref="B561:H565"/>
    <mergeCell ref="B567:I567"/>
    <mergeCell ref="B542:H542"/>
    <mergeCell ref="B544:H544"/>
    <mergeCell ref="B546:H546"/>
    <mergeCell ref="B548:H548"/>
    <mergeCell ref="B552:H553"/>
    <mergeCell ref="B711:M711"/>
    <mergeCell ref="B712:M712"/>
    <mergeCell ref="B713:M713"/>
    <mergeCell ref="B714:M714"/>
    <mergeCell ref="B715:B716"/>
    <mergeCell ref="C715:G715"/>
    <mergeCell ref="H715:L715"/>
    <mergeCell ref="M715:M716"/>
    <mergeCell ref="B568:I568"/>
    <mergeCell ref="B569:I569"/>
    <mergeCell ref="B574:F574"/>
    <mergeCell ref="G574:I574"/>
    <mergeCell ref="C704:E704"/>
    <mergeCell ref="B572:I572"/>
    <mergeCell ref="B690:I690"/>
    <mergeCell ref="B702:I702"/>
    <mergeCell ref="B743:E743"/>
    <mergeCell ref="B744:E744"/>
    <mergeCell ref="B745:E745"/>
    <mergeCell ref="B747:E747"/>
    <mergeCell ref="B748:B749"/>
    <mergeCell ref="C748:C749"/>
    <mergeCell ref="D748:D749"/>
    <mergeCell ref="E748:E749"/>
    <mergeCell ref="B728:M728"/>
    <mergeCell ref="B729:M729"/>
    <mergeCell ref="B730:M730"/>
    <mergeCell ref="B731:M731"/>
    <mergeCell ref="B732:B733"/>
    <mergeCell ref="C732:G732"/>
    <mergeCell ref="H732:L732"/>
    <mergeCell ref="M732:M733"/>
  </mergeCells>
  <hyperlinks>
    <hyperlink ref="B70:E70" location="NOTAS!A744" display="Cuadro s/ Res. 1/19 expresado en el Anexo de Capital" xr:uid="{99730F08-16D6-4700-A23B-9A17022FD566}"/>
  </hyperlinks>
  <pageMargins left="0.7" right="0.7" top="0.75" bottom="0.75" header="0.3" footer="0.3"/>
  <pageSetup scale="64" fitToHeight="0" orientation="portrait" r:id="rId1"/>
  <ignoredErrors>
    <ignoredError sqref="D338" evalError="1"/>
    <ignoredError sqref="D487 C281:D281 E209:E218 H209:H218" formulaRange="1"/>
    <ignoredError sqref="E228" formula="1"/>
  </ignoredErrors>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GI2OkropdeoYLl0LnrXMjVcf4fqzlRN8SuHbnqrifO4=</DigestValue>
    </Reference>
    <Reference Type="http://www.w3.org/2000/09/xmldsig#Object" URI="#idOfficeObject">
      <DigestMethod Algorithm="http://www.w3.org/2001/04/xmlenc#sha256"/>
      <DigestValue>yLHCFNx6y2nhpBgNY5HSljSlXVMzkrbXh7RturURiZw=</DigestValue>
    </Reference>
    <Reference Type="http://uri.etsi.org/01903#SignedProperties" URI="#idSignedProperties">
      <Transforms>
        <Transform Algorithm="http://www.w3.org/TR/2001/REC-xml-c14n-20010315"/>
      </Transforms>
      <DigestMethod Algorithm="http://www.w3.org/2001/04/xmlenc#sha256"/>
      <DigestValue>J2kZgcvTg6+nqbFkTNX79XPRjJ1hNFxA8DVmlXg36wE=</DigestValue>
    </Reference>
  </SignedInfo>
  <SignatureValue>DTzL33cnuLOJtA0xpW07bCfUmc7jPefXaqgqRUSaYsr+nknPeCNBgRZD9VTfE+6j/vK3UI4WphBu
ZH7S1zxohB0NUaagimNUz14cmR9evK3RUkdYbGyGzHH1jesSCGuOsJrUdnx5Fs8s5ClHUoio89I2
FD/xJOHvSJLNlQ2W3cAECyMRDBjTrtBLaKb+5M24zQQAfksYhobcX0p1svM3wmfSpK3sT/i+1jhE
haHWdsRhEqFKxEH+Lndy0YG+7jp7asbIGg8e6xZcABd75K0Nsinxi8FtGaqt+qd/E4iJtoVFLs62
MUAV5+niacNdOmuvfFZM1PoDKafNBmN1rgqq/Q==</SignatureValue>
  <KeyInfo>
    <X509Data>
      <X509Certificate>MIIH3DCCBcSgAwIBAgIQQThYRfXWaIxEC8kqJDuWIjANBgkqhkiG9w0BAQsFADCBhTELMAkGA1UEBhMCUFkxDTALBgNVBAoTBElDUFAxODA2BgNVBAsTL1ByZXN0YWRvciBDdWFsaWZpY2FkbyBkZSBTZXJ2aWNpb3MgZGUgQ29uZmlhbnphMRUwEwYDVQQDEwxDT0RFMTAwIFMuQS4xFjAUBgNVBAUTDVJVQzgwMDgwNjEwLTcwHhcNMjUwNzIyMTMxODM0WhcNMjYwNzIyMTMxODM0WjCBnzELMAkGA1UEBhMCUFkxKzApBgNVBAoTIkNFUlRJRklDQURPIENVQUxJRklDQURPIFRSSUJVVEFSSU8xCzAJBgNVBAsTAkYxMQ4wDAYDVQQEEwVHRUxBWTEVMBMGA1UEKhMMRUxJQVMgTUlHVUVMMRswGQYDVQQDExJFTElBUyBNSUdVRUwgR0VMQVkxEjAQBgNVBAUTCUNJMjA1ODA2NzCCASIwDQYJKoZIhvcNAQEBBQADggEPADCCAQoCggEBANZbVPb4JvD3lHN5DV9Y78WbaAOM0TIuWiYrhdHxKEH1GaZ68j1a4QjXCrVvN/AQC9g3R69cwgdtZnbG7A/kgVy+cTwXmA9J8xvB9G07C+X85scUN+rtw4srs/BDS+urO1VRVgxvlRp1ldcguWJMoFKFG/Ob15PtykrmItvyRdxXRmPWC3xLE2hup9fRC/MZIGxGbvOuANwmuoEjTMZYbtrLmuFLdWpfnKGO422bADe8bpVXAmf1aYpt2tToCOm6r176XLWhC0GH6/tsqYa/akcwvkrGjbvCzWCzY22c4HZQZEu+BVV+57CuB2r7g2gUcWs14qTSRcc0WokjLrYsKMUCAwEAAaOCAyowggMmMAwGA1UdEwEB/wQCMAAwHQYDVR0OBBYEFPc/hCxOrKIcMqiAQV1KYa8diyEwMB8GA1UdIwQYMBaAFL41VGJoYOcm0zHBX5ex4vZkzgf1MA4GA1UdDwEB/wQEAwIF4DCBoAYDVR0RBIGYMIGVgRRFR0VMQVlAQ0FESUVNLkNPTS5QWaR9MHsxIDAeBgNVBAoTF0NBRElFTSBDQVNBIERFIEJPTFNBIFNBMRMwEQYDVQQMEwpQUkVTSURFTlRFMSowKAYDVQQNDCFGSVJNQSBFTEVDVFLDk05JQ0EgZGUgbml2ZWwgbWVkaW8xFjAUBgNVBAUTDVJVQzgwMDI2NzEy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G9YQGmglCHrXk3mMHtxoyEXnq3ustl6BX7p0tFckSRC2Yay+hWrvzfQgTb2HprGytBdPSzsrthV+ALIza9fcxp5uIaAX3TJuO5q2lY+eDCzFZH9Womgy/kxx8xLMVOiNRwD+TZfWU0ejrjuRcqMhxdL96bzvWYUJ5tL8o4k7SWKRnAQy0/K2LoWNkO7OZFzcVUdLkzZxtfGA5Qt6efLp33esEBBcsCS1IXvLArvLzkpGRNMYz91LO/5o8puCNFfufF0MrHdq+601j8rUNWTJkNq4WHJsHY28nnbbM/WgniBNgc1ao51pwqaCCf4vTKr23EysI+gQY8FpHAbA7dZ4/glhiXAgb7UYQvcrTvQZ8BcLN/yakbKSx0gHbAln8BuqFZKZR22YWw6jykjwvn3UHh3XvTn3WtUgacTK7O0gMDZ28pyfz0eSWLVBp8lFucmuKOTJYzbjte/e80X7R+KxAC4655o/OWSKZECcZ2RCu8JGB98AzHrvO0PDTSKPkKiZybssxuXAV1BK1RC+L0YM+zAznCG4NWJ7U3OsB2ufSOaktXR1+9iyHkiB8+9vlc7iPPYFjjoJUuGQK7dwj8AfiuyiRz2PFVT6EeeLMcGUP0WbOFwRLUlMWn9Z18ufiJi+Hvt4tXioBWEoC38hrldZmtFMVJ+Q2zhGmOs+NQQT6wi</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loAlsUQ2N7D52ws4WCF1Z+I3phkdLZOjS4Ln/JoilJ4=</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22kAHiVASKCJWsdUfqbKdesogwHM0dmZ/PoznYJ3dQ0=</DigestValue>
      </Reference>
      <Reference URI="/xl/sharedStrings.xml?ContentType=application/vnd.openxmlformats-officedocument.spreadsheetml.sharedStrings+xml">
        <DigestMethod Algorithm="http://www.w3.org/2001/04/xmlenc#sha256"/>
        <DigestValue>wYMJ/NWepfjxOao7PxhVKVeLNA706WvoNnQffNH1mz0=</DigestValue>
      </Reference>
      <Reference URI="/xl/styles.xml?ContentType=application/vnd.openxmlformats-officedocument.spreadsheetml.styles+xml">
        <DigestMethod Algorithm="http://www.w3.org/2001/04/xmlenc#sha256"/>
        <DigestValue>fZHs031FrzQjPPsMFOZVVGNpVRoz62TY+4jFrVD6rBM=</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0hV+aE2FZTAJvjIHmr2iutvNyygVjQACX8HT8KiDqlA=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y4WzAyiyVtrQjqQiqORMGHEG4J3HCQlX64nx7gSum9g=</DigestValue>
      </Reference>
      <Reference URI="/xl/worksheets/sheet2.xml?ContentType=application/vnd.openxmlformats-officedocument.spreadsheetml.worksheet+xml">
        <DigestMethod Algorithm="http://www.w3.org/2001/04/xmlenc#sha256"/>
        <DigestValue>oN3X52n7Za04wLy+ao9/bwrqLS8DcrK54/0lSu7AkRI=</DigestValue>
      </Reference>
      <Reference URI="/xl/worksheets/sheet3.xml?ContentType=application/vnd.openxmlformats-officedocument.spreadsheetml.worksheet+xml">
        <DigestMethod Algorithm="http://www.w3.org/2001/04/xmlenc#sha256"/>
        <DigestValue>7RHdOlhG1haxM0q7fBJgrS5AcNbm78p2ETcGaZKNJOM=</DigestValue>
      </Reference>
      <Reference URI="/xl/worksheets/sheet4.xml?ContentType=application/vnd.openxmlformats-officedocument.spreadsheetml.worksheet+xml">
        <DigestMethod Algorithm="http://www.w3.org/2001/04/xmlenc#sha256"/>
        <DigestValue>3kjCyxyBH973MkpYdvA99sCox3m+t8XijCliFLTyX68=</DigestValue>
      </Reference>
      <Reference URI="/xl/worksheets/sheet5.xml?ContentType=application/vnd.openxmlformats-officedocument.spreadsheetml.worksheet+xml">
        <DigestMethod Algorithm="http://www.w3.org/2001/04/xmlenc#sha256"/>
        <DigestValue>ppqwaepc/sP+6rlbnygf/2YefpfOPuVO+QH3vegRcmw=</DigestValue>
      </Reference>
    </Manifest>
    <SignatureProperties>
      <SignatureProperty Id="idSignatureTime" Target="#idPackageSignature">
        <mdssi:SignatureTime xmlns:mdssi="http://schemas.openxmlformats.org/package/2006/digital-signature">
          <mdssi:Format>YYYY-MM-DDThh:mm:ssTZD</mdssi:Format>
          <mdssi:Value>2026-05-13T23:23:43Z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Presidente</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2026-05-13T23:23:43Z</xd:SigningTime>
          <xd:SigningCertificate>
            <xd:Cert>
              <xd:CertDigest>
                <DigestMethod Algorithm="http://www.w3.org/2001/04/xmlenc#sha256"/>
                <DigestValue>doSFYjfzfa340TqR4iIUY/mkwVtYGULEi2gZ0POlZnQ=</DigestValue>
              </xd:CertDigest>
              <xd:IssuerSerial>
                <X509IssuerName>SERIALNUMBER=RUC80080610-7, CN=CODE100 S.A., OU=Prestador Cualificado de Servicios de Confianza, O=ICPP, C=PY</X509IssuerName>
                <X509SerialNumber>86692378744968848162370463070859007522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Presidente</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xQXpYP3Ro6JTUbTrOaolZbyGpqw8Cvaxt0khYfbXAK8=</DigestValue>
    </Reference>
    <Reference Type="http://www.w3.org/2000/09/xmldsig#Object" URI="#idOfficeObject">
      <DigestMethod Algorithm="http://www.w3.org/2001/04/xmlenc#sha256"/>
      <DigestValue>ETCibttI7xhzBcAibF5MdKaqLe7VqgR7HN+4vM46z0A=</DigestValue>
    </Reference>
    <Reference Type="http://uri.etsi.org/01903#SignedProperties" URI="#idSignedProperties">
      <Transforms>
        <Transform Algorithm="http://www.w3.org/TR/2001/REC-xml-c14n-20010315"/>
      </Transforms>
      <DigestMethod Algorithm="http://www.w3.org/2001/04/xmlenc#sha256"/>
      <DigestValue>32j03axe5kpI/PJGcdn5MSCvttrKRyuZ8C4tup+Q6UE=</DigestValue>
    </Reference>
  </SignedInfo>
  <SignatureValue>nXp+9DGyFoZRhSuCqW+Wz4/p5H4/7Hyp2g2KSeyUOHA4JwvKj3181ElKIHJz2BG6HWB/Qfwriz8O
Ac4BuKzRIB3nrVmSd+xQ/WomjC3WAYUStgH8NGR/PZZtQ4WdXAVuhe/dC6oP98JksB98PZ89R3JG
RnDvtxk8JBZBR79fEFoqApsusE2VqVKjkFRelr//bH5Mkj+pxtwjomsSonP6w0T0E7oXQSvHMV2+
z+ruUEOebxy4rEhPliP/DjUuvIPoJ/xyLDerJqok4v47sZHKzKpOK+5UZLxC5Nz8rYZK2fYf8fCN
z8+DNalqEFQOF/GHxfohrsr8ZDD0kCjXmvDK+w==</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loAlsUQ2N7D52ws4WCF1Z+I3phkdLZOjS4Ln/JoilJ4=</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22kAHiVASKCJWsdUfqbKdesogwHM0dmZ/PoznYJ3dQ0=</DigestValue>
      </Reference>
      <Reference URI="/xl/sharedStrings.xml?ContentType=application/vnd.openxmlformats-officedocument.spreadsheetml.sharedStrings+xml">
        <DigestMethod Algorithm="http://www.w3.org/2001/04/xmlenc#sha256"/>
        <DigestValue>wYMJ/NWepfjxOao7PxhVKVeLNA706WvoNnQffNH1mz0=</DigestValue>
      </Reference>
      <Reference URI="/xl/styles.xml?ContentType=application/vnd.openxmlformats-officedocument.spreadsheetml.styles+xml">
        <DigestMethod Algorithm="http://www.w3.org/2001/04/xmlenc#sha256"/>
        <DigestValue>fZHs031FrzQjPPsMFOZVVGNpVRoz62TY+4jFrVD6rBM=</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0hV+aE2FZTAJvjIHmr2iutvNyygVjQACX8HT8KiDqlA=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y4WzAyiyVtrQjqQiqORMGHEG4J3HCQlX64nx7gSum9g=</DigestValue>
      </Reference>
      <Reference URI="/xl/worksheets/sheet2.xml?ContentType=application/vnd.openxmlformats-officedocument.spreadsheetml.worksheet+xml">
        <DigestMethod Algorithm="http://www.w3.org/2001/04/xmlenc#sha256"/>
        <DigestValue>oN3X52n7Za04wLy+ao9/bwrqLS8DcrK54/0lSu7AkRI=</DigestValue>
      </Reference>
      <Reference URI="/xl/worksheets/sheet3.xml?ContentType=application/vnd.openxmlformats-officedocument.spreadsheetml.worksheet+xml">
        <DigestMethod Algorithm="http://www.w3.org/2001/04/xmlenc#sha256"/>
        <DigestValue>7RHdOlhG1haxM0q7fBJgrS5AcNbm78p2ETcGaZKNJOM=</DigestValue>
      </Reference>
      <Reference URI="/xl/worksheets/sheet4.xml?ContentType=application/vnd.openxmlformats-officedocument.spreadsheetml.worksheet+xml">
        <DigestMethod Algorithm="http://www.w3.org/2001/04/xmlenc#sha256"/>
        <DigestValue>3kjCyxyBH973MkpYdvA99sCox3m+t8XijCliFLTyX68=</DigestValue>
      </Reference>
      <Reference URI="/xl/worksheets/sheet5.xml?ContentType=application/vnd.openxmlformats-officedocument.spreadsheetml.worksheet+xml">
        <DigestMethod Algorithm="http://www.w3.org/2001/04/xmlenc#sha256"/>
        <DigestValue>ppqwaepc/sP+6rlbnygf/2YefpfOPuVO+QH3vegRcmw=</DigestValue>
      </Reference>
    </Manifest>
    <SignatureProperties>
      <SignatureProperty Id="idSignatureTime" Target="#idPackageSignature">
        <mdssi:SignatureTime xmlns:mdssi="http://schemas.openxmlformats.org/package/2006/digital-signature">
          <mdssi:Format>YYYY-MM-DDThh:mm:ssTZD</mdssi:Format>
          <mdssi:Value>2026-05-14T16:36:05Z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16.0.19822/27</OfficeVersion>
          <ApplicationVersion>16.0.19822</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2026-05-14T16:36:05Z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T o u r   x m l n s : x s d = " h t t p : / / w w w . w 3 . o r g / 2 0 0 1 / X M L S c h e m a "   x m l n s : x s i = " h t t p : / / w w w . w 3 . o r g / 2 0 0 1 / X M L S c h e m a - i n s t a n c e "   N a m e = " P a s e o   1 "   D e s c r i p t i o n = " L a   d e s c r i p c i � n   d e l   p a s e o   v a   a q u � "   x m l n s = " h t t p : / / m i c r o s o f t . d a t a . v i s u a l i z a t i o n . e n g i n e . t o u r s / 1 . 0 " > < S c e n e s > < S c e n e   C u s t o m M a p G u i d = " 0 0 0 0 0 0 0 0 - 0 0 0 0 - 0 0 0 0 - 0 0 0 0 - 0 0 0 0 0 0 0 0 0 0 0 0 "   C u s t o m M a p I d = " 0 0 0 0 0 0 0 0 - 0 0 0 0 - 0 0 0 0 - 0 0 0 0 - 0 0 0 0 0 0 0 0 0 0 0 0 "   S c e n e I d = " 3 6 8 4 d 7 8 a - b 8 8 6 - 4 1 2 c - b 1 c 6 - 8 3 5 3 5 6 9 7 b 4 1 0 " > < T r a n s i t i o n > M o v e T o < / T r a n s i t i o n > < E f f e c t > S t a t i o n < / E f f e c t > < T h e m e > B i n g R o a d < / T h e m e > < T h e m e W i t h L a b e l > f a l s e < / T h e m e W i t h L a b e l > < F l a t M o d e E n a b l e d > f a l s e < / F l a t M o d e E n a b l e d > < D u r a t i o n > 1 0 0 0 0 0 0 0 0 < / D u r a t i o n > < T r a n s i t i o n D u r a t i o n > 3 0 0 0 0 0 0 0 < / T r a n s i t i o n D u r a t i o n > < S p e e d > 0 . 5 < / S p e e d > < F r a m e > < C a m e r a > < L a t i t u d e > - 5 . 0 8 6 7 9 6 2 3 3 4 6 0 3 3 2 5 < / L a t i t u d e > < L o n g i t u d e > 8 8 . 6 2 2 4 4 7 3 0 7 9 2 0 8 2 2 < / L o n g i t u d e > < R o t a t i o n > 0 < / R o t a t i o n > < P i v o t A n g l e > 0 < / P i v o t A n g l e > < D i s t a n c e > 0 . 6 8 7 1 9 4 7 6 7 3 6 0 0 0 0 1 8 < / D i s t a n c e > < / C a m e r a > < I m a g e > i V B O R w 0 K G g o A A A A N S U h E U g A A A N Q A A A B 1 C A Y A A A A 2 n s 9 T A A A A A X N S R 0 I A r s 4 c 6 Q A A A A R n Q U 1 B A A C x j w v 8 Y Q U A A A A J c E h Z c w A A B C E A A A Q h A V l M W R s A A A 0 1 S U R B V H h e 7 Z 3 p d 1 P X F c W P p C f p e c Y D Y H B s Y 8 C Q Z E F o G U K S p k m H j / 1 X 2 6 7 V T + m H N C U F U l K S M I Q F Y T K T B 2 z j 2 Z Y 1 P a l 3 X 0 u x L D / p v S d f 2 Z a 8 f 2 t 5 I c l g O 8 7 d O v e c e 8 6 + o b / e W s 7 L A e Z 0 X 1 Z O 9 G Q L z 9 z 5 Z c a S 8 U W r 8 K w 5 O d L u y L u 1 i O T q v B o u D q S l p y 2 n H + f V 9 / r + d V z W 0 i H 9 u B k I F / 4 8 s N h R 7 / + T q W y o 8 K h 5 m U 9 E J B q u / 6 q + M x m T 5 e T G 7 z O k / j h z O C P v d V V / Q 2 s k K C j L e x E l 0 s 3 / a 8 q q o J F y 6 v / G g U j 0 P x W V i m 9 S P a 0 5 G T j k S G u s O U L U g R f U w 7 f R w i N 3 F h N h v S U h Z n k 0 H Z W s 4 8 j C w o L Y 4 Y x 8 M p S S U 7 0 Z O a y 2 n h 3 x j S 1 h I 3 L g c 6 i w 0 s q f R p O F Z 1 u B m H 4 c j 8 m B / g X V k Z b Q q r x 7 + J V 0 d n b I h Q s X p K 2 t V e L x u P 7 c z 1 N R m V 6 J 6 M e N x I G P U G B x f f P X 4 C j 1 v F q w 5 N a r u P x A M d W V x U R I j p / 8 S C 5 d u i h T U 1 P y 7 b f X J Z P J 6 M + d P 5 Y R S + V 0 u d z + i V Z n j 2 z 8 b N U 4 8 B G q S E z l U v l 8 S D J O 4 Q W y K 0 Q j e f n y V E q S y Z T c u 3 t P E o m E f P r Z J 2 L b t q w n M / K 3 a 2 P S f X x U 4 n Z r 4 V / s H R G 1 m 8 E b b j U Y o Q q k V Z J M M V W n J Z q X m B K A S T J O S F f 9 b D s u Z 8 6 O y s r q q h b V / P y 8 J N a W p d + a l M H u / f G e 7 y U m Q E E R T 1 D e / m Q 4 J b 8 b S c k X K p q c 9 D i 3 C 0 o 2 t 1 n 0 i V q W 3 L z x n U x O T s k 3 / / q 3 X L x 4 Q T 4 a j M i h l s Y o V H D L R 3 z x + c n U l i M G l L 0 f z 1 g S V m / J i D J z a 7 W / N 5 / r z 0 h / p 6 O 2 3 H k V m R b E s i L S 0 d E h 2 W x W I p G I / g C N U K i g o I g v u u y c X B l K F 5 5 t B x 0 W i X R I n y f d f L F 5 z u S H 0 c M Z G e 7 2 t 9 9 + M m v J 6 4 X 9 2 7 X C L R / x x V I y L C / m K y 9 k H D + 0 x / P 6 z 9 + r a B b 3 c W B e 5 O l s V F L e B T T N m c N Z G e 3 z + Z f 3 A A q q i W g t a a P y H x / 8 8 / y d J W N z / q L D x 1 W i m R u 3 3 2 y c P / l h u M f R e d 1 + h I J q I h K Z z V V W r 3 0 8 B P X G R 6 M w I h S 2 c l G f K U 8 2 4 A / 8 v o 8 z o b 2 A g i K B e T J j y b q P d i z k R T 2 t / n I j f X 4 b Q F T H O v b n G Q c F R Q K D d X / z 5 c b Y h R e W W m G l W 9 F K 5 P I h e e D R V 1 m K o / 7 + f o S C I j X z / a u 4 / n g 4 H a 0 4 z / T B 0 Y x 8 N p L y 1 U 2 + k v I v E r Q l 7 U c o K F I z K J V D B J N L E b k 3 G S u 8 6 s 7 V 4 Z Q u v V d j L R 2 W V Z + i Y l G C N D X v 1 s I y v l i 5 A o E + O J x j f X k q q f s m K 4 G I l / b R i L G S M r d 0 T U Y 7 C o o Y 4 5 e Z q M y u V l 9 S q P p 9 c T I l H x 1 H B X D 7 Q s Y r N 1 7 Y n g f D m J k y N Z Q 4 1 O 3 o P k U T U F A k M O + r v K g S G B x 0 o z z q w M P i c 5 V b h U P b F z K 2 k j O r 3 v X 2 m K H I g q O A 9 Z I j h 5 1 A Q Z F A I H d J q c X 3 8 R D E U H i x h L Q T k j s T 2 0 V 1 X U W d 6 Z W t y y 2 i n m I E 3 o 1 1 H 8 d M f e 3 7 r 2 G W g i K B Q D U P L U j 3 J m J y / p h 7 N 8 T c W k Q J q / C k w K n e r M y q P K t 8 X v A 3 A x l X 1 y n 0 6 z 2 Z 9 S i j m w l Q x s C 2 k Y I i N Q F D l 2 q V v Z f z U U m q P K i 4 5 i G a L j s v d y e j K j 8 q v F g A V m 6 d L j 4 S r x c i c m M M R Q r 3 7 d g J J d K h b r O j J D v h w k C a 3 e a k / n x 6 I i V t H g U E D H d e H 7 O l w 3 a k X Q W m i e X N H A p b S 7 Q a H e 9 y 7 4 7 4 + o l d e L R 3 o E h y d T j N C E X q D / w 5 v M 6 X U P 1 D S R 0 L 8 o P + j H T a O b H U a / h X K F L g 8 P j W S / c G 2 s s B G 3 F N U K x Q d r f k 9 M E 1 x A Q Y o c i u g P z i y m B K Y j 5 H m S B A n G 2 h y F E 6 / 2 S F 8 l p A G B U p 5 d o z W 3 s L 7 g Y f K s E f 7 3 S P l o x Q x B i o A B Y / y k F Z e j W A Y S g E g / 6 + i b L O 9 q x 6 D R H v R d k Y C b a V u w H + 0 y q J C V B Q x B h Y T J 8 O p 7 T P o d u h K 4 o M Q T j Z m 5 U / q q + F r n W U 2 E t 9 J Z 4 r Q X 2 n t o D p d F q S y a S E c m Y F Z Y U c W Z x 6 I j l n q 3 j w X 1 U t E l J Q x B h w B b r 9 J q Z L 6 z B 1 Q Q 5 U C i 4 j c G r Y l m G u C n 2 A h 8 p G Q V a T e f n + z m P 5 + z / + K V 9 9 f V O S 6 y u F z + w c R N n O 9 D N x n O 1 C R Q d 9 J S g o Y h Q Y t s B T A q L q d 5 l Z e j T j f 0 S j F A h q M R H R W 6 6 h Q x u l 8 n A 4 L H O R U 9 J x 9 i 8 S 6 v 9 M 7 H i 8 6 m L 3 S 2 9 b T i 4 N Z u X j K x e l P / O z n D m c l o F C h d G r 3 Y m C I s Z B H 9 7 L e U s m l 7 Y v L 7 g W 1 X J l z q m + r N 7 y o b M i p L 5 s M Y 9 p 7 + y R l t Y O a W 3 v U q s 5 J u c q H D Y H B T l c V 1 e X d H a 2 S 6 s z o 8 d Q Y K F 2 e X A z Y s G l a X l 5 R c b G x m R 2 d l Y / p 6 B I X U A 3 B Y o K 2 1 B i q k F P G h w A 4 / C 0 V w l r q o K d 2 N 2 J 6 m M k f i h G 1 p D a 9 w 0 O D s q d O 3 c l l U p J R L K S T S V k d X V N f x 6 2 0 T d u 3 J T 2 9 n Z Z W l q S 6 e l p l s 3 J 7 g K J 4 d x m p 9 3 d m O 6 d T 4 Q l U 9 K N Y Y r L g + k t B Z C 5 u T m 5 f / + B j I w M y 6 N H j 6 W l p U V F r 0 4 t s v a 2 N j l 3 / p z K t R w Z f z N O Q Z H 6 g w Q f O V U p R 1 U U g P l + L F j h b x u r y Z D c H o / X V O y o B K 7 V G e n d m v 8 t q g g E w Y y M n B D L s r R d N C J Y m x J U N L q Z F 1 J Q p O 6 g d c g t b z I V r V a U q H C 1 q C k G V H 6 G b o 1 y c B M I C i H V Y A 5 F 6 o 5 V 4 Y I B v O r X 5 8 8 N R L 2 b L 2 J b x A T 7 s p 1 W + t B H 6 N Y q 5 S U m Q E G R u u O U X A Z Q z p R a v J W G E r 1 4 8 D a m v 3 b x v A v f B V u / l u j O 9 3 / 3 p 2 r 7 m S g o U n e 8 8 p u J p c i 2 V i I / n O t P S 0 Y J K l t I d x D x 4 F t h w m + i v F f Q L x Q U 2 T W q T d h O e 3 h R u I F i R / l Y y H 8 r d K Q H p b f C J L E X F B T Z F V B 4 w I T v h x X 8 K N Z U V C l G m i B c H U r p I U O M e 3 j N X A U B B 9 M / v o k F 9 p q g o M i u g I X 5 6 G 1 U D w n a L l U 9 v P L T R P A 7 j R G l c C M H L i c w 2 X G O n 3 c x G Z Z Z H 2 Y x p V B Q Z N e Y L T T H d r m M u 4 N l t Y B L L x C v h U q m L 7 W A s X z Y T Q d p l a K g y K 4 B M f 1 n z J a c r s e 5 8 3 I H Z X R Q 7 k 6 L S e C u l l y g + 6 q K 4 E 4 s F E w e e 5 n F l E B B k V 0 F o q p m h j m X C F c 0 Z f E D Z q h K 6 e / M S k x 9 O + R a t b K Q 8 P / z U F B k z z j a 4 b 4 9 C 3 p X V C l v V y K 6 Q A G G u 3 H b 4 U Z D L U b v 2 y p s N b 3 o C F B C p 6 D I n g H j S x Q V y p k t M 8 Q M A r Z 3 J w t 9 e K 8 W L P n m q S 3 X n m 2 U 0 r t b a l N q k I u y K S i y p 6 B 9 a L A w M F j k 2 V w 0 0 N U 2 p e A u K p h p n j m c 0 Q 2 4 6 B r P 5 k K 6 M 9 3 r 9 g 8 T U F B k z + l u 3 d p / B 5 H h F o 6 J p d o K F K 2 x n L 4 A 4 P y x j B 7 F Q H M u K o j H O h 0 Z 6 c l u K 9 s j S n r J 1 8 / l c o C C I n v O / c m o D L v Y M T + d r W 2 2 w y 7 T 4 R 9 O J 3 W x A 5 E L k 7 / J s s N a F C x O q 4 j m 5 t V e p N x C u h I U F N k X o E m 2 H G z V l t b 9 R Y Z S y r v b I Z S j 7 Y 5 8 8 8 z W e V X p N T q 2 l d c + E d p Z q c q 3 e r V o 6 S j n B e e h y L 4 B 6 9 l t M e J C g b 6 2 G v q S y k C B w u 2 Q F u 1 Q s C l 7 M B W t 2 K m B S 9 l w r 2 + b 2 i 6 i F D + 9 Y k m b 2 l q e U 9 v K I v j a F B R p C F C 9 u / x e 2 r U q 6 I d 6 + J 8 X 7 a O L / P A m x i 0 f a Q y W 1 s M 6 D 9 p P w M 0 C d t G 4 E f / 2 6 5 h u m 6 K g S M O A / K d W q t k n 1 w p 8 1 + G y t J 5 W u V 4 h v 6 K g S M O w o C I U R i p q y V E m X Y o e 9 Y C C I g 3 F g t p W P X x b 2 3 j 6 b k B B k Y Y D J X b c w B E k U p X 6 7 N U T C o o 0 J H A l w j 2 / X n 4 V R U z 4 T P i B g i I N C y p s 1 5 7 b 8 n T W u 1 j h V 3 g 7 h Y I i D Q 3 6 / l D 9 C 3 K Z W z 2 h o E h T c H c 8 G m h U v V 5 Q U K Q p S G Z D u q Q O 5 6 Q 7 4 x u 5 F V q J c C C 8 m 1 B Q p G n A 4 e p y K i y J T E i u j 9 l 6 e v c H J a 5 q I / e m o a B I U / G T E h A s w I r 3 4 C L H u j c Z k z N H M t q o J V Y w a + l r y 0 m s g u f 6 T m B z L D k Q / H k 0 + W t j L V x q 8 R C i w s X X y L 1 2 Y g x T C i M U a X p w q F v a p X 6 0 P S d H 1 A f m p D 4 f S c n V o b S + t R A j 8 z u F g i J N D Y S E U f h q Y C u I u S a v v 4 c R + t J x D T c o K N K 0 D B 5 y V C R y Z G 4 t L D M r E Z 1 P e Q E j l 6 I N W T H f K g J X W s x A w f v v y m D K d W S e O R Q 5 U O C 6 G z / u R / C d g J k L b r T P O C H d l X G i z P c C w n m n 8 r G Z 1 Y g e j 4 d g K S h y o M C W D V H G J B A T X J E w p s 8 t H z k w Y I s 2 v r R h t o L h Q D 9 b Q D 9 g i / h 4 J i r f P r c Z o c j B p q f V k d 8 O Z H 6 t A q L D I p 0 L S U t Z / u Q F R u B x s E x B k Q M P q n y w E 8 P h V L F V C R f E I Y c a 7 c t I h 5 3 3 N M I E m C i m o A j x A D 5 / l w b S W l h e U F C E + A R R D P 5 9 M M o c 7 M 5 q H / X i z R z I x 5 C b U V C E G I R V P k I M Q k E R Y h A K i h C D U F C E G I S C I s Q g F B Q h B q G g C D E I B U W I Q S g o Q g x C Q R F i E A q K E I N Q U I Q Y h I I i x C A U F C E G o a A I M Q g F R Y h B K C h C D E J B E W I Q C o o Q g 1 B Q h B i E g i L E I B Q U I Q a h o A g x C A V F i E E o K E I M Q k E R Y h A K i h C D U F C E G I S C I s Q g F B Q h B q G g C D E I B U W I Q S g o Q g x C Q R F i E A q K E I N Q U I Q Y h I I i x C A U F C E G o a A I M Q g F R Y g x R P 4 P r / v m t F q 4 R Q Q A A A A A S U V O R K 5 C Y I I = < / 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 N a m e = " C a p a   1 "   G u i d = " 2 9 f d a 4 2 d - 0 4 f c - 4 b 0 c - 9 2 6 3 - c d 2 e 8 9 4 1 4 6 0 a "   R e v = " 1 "   R e v G u i d = " f 0 5 1 8 2 1 6 - 9 b 5 2 - 4 6 7 0 - a 1 d 0 - 0 8 c f 5 4 b a 6 b d f " 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d = " h t t p : / / w w w . w 3 . o r g / 2 0 0 1 / X M L S c h e m a "   x m l n s : x s i = " h t t p : / / w w w . w 3 . o r g / 2 0 0 1 / X M L S c h e m a - i n s t a n c e "   x m l n s = " h t t p : / / m i c r o s o f t . d a t a . v i s u a l i z a t i o n . C l i e n t . E x c e l / 1 . 0 " > < T o u r s > < T o u r   N a m e = " P a s e o   1 "   I d = " { 2 3 0 9 5 D 8 B - 1 0 3 6 - 4 C D 5 - 8 D 0 B - 8 B 3 7 2 3 8 5 3 4 7 4 } "   T o u r I d = " d 1 4 6 6 3 4 1 - 9 b 5 1 - 4 5 c 7 - b 4 3 0 - a 9 4 e 5 7 f 4 4 7 6 3 "   X m l V e r = " 6 "   M i n X m l V e r = " 3 " > < D e s c r i p t i o n > L a   d e s c r i p c i � n   d e l   p a s e o   v a   a q u � < / D e s c r i p t i o n > < I m a g e > i V B O R w 0 K G g o A A A A N S U h E U g A A A N Q A A A B 1 C A Y A A A A 2 n s 9 T A A A A A X N S R 0 I A r s 4 c 6 Q A A A A R n Q U 1 B A A C x j w v 8 Y Q U A A A A J c E h Z c w A A B C E A A A Q h A V l M W R s A A A 0 1 S U R B V H h e 7 Z 3 p d 1 P X F c W P p C f p e c Y D Y H B s Y 8 C Q Z E F o G U K S p k m H j / 1 X 2 6 7 V T + m H N C U F U l K S M I Q F Y T K T B 2 z j 2 Z Y 1 P a l 3 X 0 u x L D / p v S d f 2 Z a 8 f 2 t 5 I c l g O 8 7 d O v e c e 8 6 + o b / e W s 7 L A e Z 0 X 1 Z O 9 G Q L z 9 z 5 Z c a S 8 U W r 8 K w 5 O d L u y L u 1 i O T q v B o u D q S l p y 2 n H + f V 9 / r + d V z W 0 i H 9 u B k I F / 4 8 s N h R 7 / + T q W y o 8 K h 5 m U 9 E J B q u / 6 q + M x m T 5 e T G 7 z O k / j h z O C P v d V V / Q 2 s k K C j L e x E l 0 s 3 / a 8 q q o J F y 6 v / G g U j 0 P x W V i m 9 S P a 0 5 G T j k S G u s O U L U g R f U w 7 f R w i N 3 F h N h v S U h Z n k 0 H Z W s 4 8 j C w o L Y 4 Y x 8 M p S S U 7 0 Z O a y 2 n h 3 x j S 1 h I 3 L g c 6 i w 0 s q f R p O F Z 1 u B m H 4 c j 8 m B / g X V k Z b Q q r x 7 + J V 0 d n b I h Q s X p K 2 t V e L x u P 7 c z 1 N R m V 6 J 6 M e N x I G P U G B x f f P X 4 C j 1 v F q w 5 N a r u P x A M d W V x U R I j p / 8 S C 5 d u i h T U 1 P y 7 b f X J Z P J 6 M + d P 5 Y R S + V 0 u d z + i V Z n j 2 z 8 b N U 4 8 B G q S E z l U v l 8 S D J O 4 Q W y K 0 Q j e f n y V E q S y Z T c u 3 t P E o m E f P r Z J 2 L b t q w n M / K 3 a 2 P S f X x U 4 n Z r 4 V / s H R G 1 m 8 E b b j U Y o Q q k V Z J M M V W n J Z q X m B K A S T J O S F f 9 b D s u Z 8 6 O y s r q q h b V / P y 8 J N a W p d + a l M H u / f G e 7 y U m Q E E R T 1 D e / m Q 4 J b 8 b S c k X K p q c 9 D i 3 C 0 o 2 t 1 n 0 i V q W 3 L z x n U x O T s k 3 / / q 3 X L x 4 Q T 4 a j M i h l s Y o V H D L R 3 z x + c n U l i M G l L 0 f z 1 g S V m / J i D J z a 7 W / N 5 / r z 0 h / p 6 O 2 3 H k V m R b E s i L S 0 d E h 2 W x W I p G I / g C N U K i g o I g v u u y c X B l K F 5 5 t B x 0 W i X R I n y f d f L F 5 z u S H 0 c M Z G e 7 2 t 9 9 + M m v J 6 4 X 9 2 7 X C L R / x x V I y L C / m K y 9 k H D + 0 x / P 6 z 9 + r a B b 3 c W B e 5 O l s V F L e B T T N m c N Z G e 3 z + Z f 3 A A q q i W g t a a P y H x / 8 8 / y d J W N z / q L D x 1 W i m R u 3 3 2 y c P / l h u M f R e d 1 + h I J q I h K Z z V V W r 3 0 8 B P X G R 6 M w I h S 2 c l G f K U 8 2 4 A / 8 v o 8 z o b 2 A g i K B e T J j y b q P d i z k R T 2 t / n I j f X 4 b Q F T H O v b n G Q c F R Q K D d X / z 5 c b Y h R e W W m G l W 9 F K 5 P I h e e D R V 1 m K o / 7 + f o S C I j X z / a u 4 / n g 4 H a 0 4 z / T B 0 Y x 8 N p L y 1 U 2 + k v I v E r Q l 7 U c o K F I z K J V D B J N L E b k 3 G S u 8 6 s 7 V 4 Z Q u v V d j L R 2 W V Z + i Y l G C N D X v 1 s I y v l i 5 A o E + O J x j f X k q q f s m K 4 G I l / b R i L G S M r d 0 T U Y 7 C o o Y 4 5 e Z q M y u V l 9 S q P p 9 c T I l H x 1 H B X D 7 Q s Y r N 1 7 Y n g f D m J k y N Z Q 4 1 O 3 o P k U T U F A k M O + r v K g S G B x 0 o z z q w M P i c 5 V b h U P b F z K 2 k j O r 3 v X 2 m K H I g q O A 9 Z I j h 5 1 A Q Z F A I H d J q c X 3 8 R D E U H i x h L Q T k j s T 2 0 V 1 X U W d 6 Z W t y y 2 i n m I E 3 o 1 1 H 8 d M f e 3 7 r 2 G W g i K B Q D U P L U j 3 J m J y / p h 7 N 8 T c W k Q J q / C k w K n e r M y q P K t 8 X v A 3 A x l X 1 y n 0 6 z 2 Z 9 S i j m w l Q x s C 2 k Y I i N Q F D l 2 q V v Z f z U U m q P K i 4 5 i G a L j s v d y e j K j 8 q v F g A V m 6 d L j 4 S r x c i c m M M R Q r 3 7 d g J J d K h b r O j J D v h w k C a 3 e a k / n x 6 I i V t H g U E D H d e H 7 O l w 3 a k X Q W m i e X N H A p b S 7 Q a H e 9 y 7 4 7 4 + o l d e L R 3 o E h y d T j N C E X q D / w 5 v M 6 X U P 1 D S R 0 L 8 o P + j H T a O b H U a / h X K F L g 8 P j W S / c G 2 s s B G 3 F N U K x Q d r f k 9 M E 1 x A Q Y o c i u g P z i y m B K Y j 5 H m S B A n G 2 h y F E 6 / 2 S F 8 l p A G B U p 5 d o z W 3 s L 7 g Y f K s E f 7 3 S P l o x Q x B i o A B Y / y k F Z e j W A Y S g E g / 6 + i b L O 9 q x 6 D R H v R d k Y C b a V u w H + 0 y q J C V B Q x B h Y T J 8 O p 7 T P o d u h K 4 o M Q T j Z m 5 U / q q + F r n W U 2 E t 9 J Z 4 r Q X 2 n t o D p d F q S y a S E c m Y F Z Y U c W Z x 6 I j l n q 3 j w X 1 U t E l J Q x B h w B b r 9 J q Z L 6 z B 1 Q Q 5 U C i 4 j c G r Y l m G u C n 2 A h 8 p G Q V a T e f n + z m P 5 + z / + K V 9 9 f V O S 6 y u F z + w c R N n O 9 D N x n O 1 C R Q d 9 J S g o Y h Q Y t s B T A q L q d 5 l Z e j T j f 0 S j F A h q M R H R W 6 6 h Q x u l 8 n A 4 L H O R U 9 J x 9 i 8 S 6 v 9 M 7 H i 8 6 m L 3 S 2 9 b T i 4 N Z u X j K x e l P / O z n D m c l o F C h d G r 3 Y m C I s Z B H 9 7 L e U s m l 7 Y v L 7 g W 1 X J l z q m + r N 7 y o b M i p L 5 s M Y 9 p 7 + y R l t Y O a W 3 v U q s 5 J u c q H D Y H B T l c V 1 e X d H a 2 S 6 s z o 8 d Q Y K F 2 e X A z Y s G l a X l 5 R c b G x m R 2 d l Y / p 6 B I X U A 3 B Y o K 2 1 B i q k F P G h w A 4 / C 0 V w l r q o K d 2 N 2 J 6 m M k f i h G 1 p D a 9 w 0 O D s q d O 3 c l l U p J R L K S T S V k d X V N f x 6 2 0 T d u 3 J T 2 9 n Z Z W l q S 6 e l p l s 3 J 7 g K J 4 d x m p 9 3 d m O 6 d T 4 Q l U 9 K N Y Y r L g + k t B Z C 5 u T m 5 f / + B j I w M y 6 N H j 6 W l p U V F r 0 4 t s v a 2 N j l 3 / p z K t R w Z f z N O Q Z H 6 g w Q f O V U p R 1 U U g P l + L F j h b x u r y Z D c H o / X V O y o B K 7 V G e n d m v 8 t q g g E w Y y M n B D L s r R d N C J Y m x J U N L q Z F 1 J Q p O 6 g d c g t b z I V r V a U q H C 1 q C k G V H 6 G b o 1 y c B M I C i H V Y A 5 F 6 o 5 V 4 Y I B v O r X 5 8 8 N R L 2 b L 2 J b x A T 7 s p 1 W + t B H 6 N Y q 5 S U m Q E G R u u O U X A Z Q z p R a v J W G E r 1 4 8 D a m v 3 b x v A v f B V u / l u j O 9 3 / 3 p 2 r 7 m S g o U n e 8 8 p u J p c i 2 V i I / n O t P S 0 Y J K l t I d x D x 4 F t h w m + i v F f Q L x Q U 2 T W q T d h O e 3 h R u I F i R / l Y y H 8 r d K Q H p b f C J L E X F B T Z F V B 4 w I T v h x X 8 K N Z U V C l G m i B c H U r p I U O M e 3 j N X A U B B 9 M / v o k F 9 p q g o M i u g I X 5 6 G 1 U D w n a L l U 9 v P L T R P A 7 j R G l c C M H L i c w 2 X G O n 3 c x G Z Z Z H 2 Y x p V B Q Z N e Y L T T H d r m M u 4 N l t Y B L L x C v h U q m L 7 W A s X z Y T Q d p l a K g y K 4 B M f 1 n z J a c r s e 5 8 3 I H Z X R Q 7 k 6 L S e C u l l y g + 6 q K 4 E 4 s F E w e e 5 n F l E B B k V 0 F o q p m h j m X C F c 0 Z f E D Z q h K 6 e / M S k x 9 O + R a t b K Q 8 P / z U F B k z z j a 4 b 4 9 C 3 p X V C l v V y K 6 Q A G G u 3 H b 4 U Z D L U b v 2 y p s N b 3 o C F B C p 6 D I n g H j S x Q V y p k t M 8 Q M A r Z 3 J w t 9 e K 8 W L P n m q S 3 X n m 2 U 0 r t b a l N q k I u y K S i y p 6 B 9 a L A w M F j k 2 V w 0 0 N U 2 p e A u K p h p n j m c 0 Q 2 4 6 B r P 5 k K 6 M 9 3 r 9 g 8 T U F B k z + l u 3 d p / B 5 H h F o 6 J p d o K F K 2 x n L 4 A 4 P y x j B 7 F Q H M u K o j H O h 0 Z 6 c l u K 9 s j S n r J 1 8 / l c o C C I n v O / c m o D L v Y M T + d r W 2 2 w y 7 T 4 R 9 O J 3 W x A 5 E L k 7 / J s s N a F C x O q 4 j m 5 t V e p N x C u h I U F N k X o E m 2 H G z V l t b 9 R Y Z S y r v b I Z S j 7 Y 5 8 8 8 z W e V X p N T q 2 l d c + E d p Z q c q 3 e r V o 6 S j n B e e h y L 4 B 6 9 l t M e J C g b 6 2 G v q S y k C B w u 2 Q F u 1 Q s C l 7 M B W t 2 K m B S 9 l w r 2 + b 2 i 6 i F D + 9 Y k m b 2 l q e U 9 v K I v j a F B R p C F C 9 u / x e 2 r U q 6 I d 6 + J 8 X 7 a O L / P A m x i 0 f a Q y W 1 s M 6 D 9 p P w M 0 C d t G 4 E f / 2 6 5 h u m 6 K g S M O A / K d W q t k n 1 w p 8 1 + G y t J 5 W u V 4 h v 6 K g S M O w o C I U R i p q y V E m X Y o e 9 Y C C I g 3 F g t p W P X x b 2 3 j 6 b k B B k Y Y D J X b c w B E k U p X 6 7 N U T C o o 0 J H A l w j 2 / X n 4 V R U z 4 T P i B g i I N C y p s 1 5 7 b 8 n T W u 1 j h V 3 g 7 h Y I i D Q 3 6 / l D 9 C 3 K Z W z 2 h o E h T c H c 8 G m h U v V 5 Q U K Q p S G Z D u q Q O 5 6 Q 7 4 x u 5 F V q J c C C 8 m 1 B Q p G n A 4 e p y K i y J T E i u j 9 l 6 e v c H J a 5 q I / e m o a B I U / G T E h A s w I r 3 4 C L H u j c Z k z N H M t q o J V Y w a + l r y 0 m s g u f 6 T m B z L D k Q / H k 0 + W t j L V x q 8 R C i w s X X y L 1 2 Y g x T C i M U a X p w q F v a p X 6 0 P S d H 1 A f m p D 4 f S c n V o b S + t R A j 8 z u F g i J N D Y S E U f h q Y C u I u S a v v 4 c R + t J x D T c o K N K 0 D B 5 y V C R y Z G 4 t L D M r E Z 1 P e Q E j l 6 I N W T H f K g J X W s x A w f v v y m D K d W S e O R Q 5 U O C 6 G z / u R / C d g J k L b r T P O C H d l X G i z P c C w n m n 8 r G Z 1 Y g e j 4 d g K S h y o M C W D V H G J B A T X J E w p s 8 t H z k w Y I s 2 v r R h t o L h Q D 9 b Q D 9 g i / h 4 J i r f P r c Z o c j B p q f V k d 8 O Z H 6 t A q L D I p 0 L S U t Z / u Q F R u B x s E x B k Q M P q n y w E 8 P h V L F V C R f E I Y c a 7 c t I h 5 3 3 N M I E m C i m o A j x A D 5 / l w b S W l h e U F C E + A R R D P 5 9 M M o c 7 M 5 q H / X i z R z I x 5 C b U V C E G I R V P k I M Q k E R Y h A K i h C D U F C E G I S C I s Q g F B Q h B q G g C D E I B U W I Q S g o Q g x C Q R F i E A q K E I N Q U I Q Y h I I i x C A U F C E G o a A I M Q g F R Y h B K C h C D E J B E W I Q C o o Q g 1 B Q h B i E g i L E I B Q U I Q a h o A g x C A V F i E E o K E I M Q k E R Y h A K i h C D U F C E G I S C I s Q g F B Q h B q G g C D E I B U W I Q S g o Q g x C Q R F i E A q K E I N Q U I Q Y h I I i x C A U F C E G o a A I M Q g F R Y g x R P 4 P r / v m t F q 4 R Q Q A A A A A S U V O R K 5 C Y I I = < / I m a g e > < / T o u r > < / T o u r s > < / V i s u a l i z a t i o n > 
</file>

<file path=customXml/item3.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Props1.xml><?xml version="1.0" encoding="utf-8"?>
<ds:datastoreItem xmlns:ds="http://schemas.openxmlformats.org/officeDocument/2006/customXml" ds:itemID="{23095D8B-1036-4CD5-8D0B-8B3723853474}">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9B1609C0-611D-482D-80D9-A966B996431D}">
  <ds:schemaRefs>
    <ds:schemaRef ds:uri="http://www.w3.org/2001/XMLSchema"/>
    <ds:schemaRef ds:uri="http://microsoft.data.visualization.Client.Excel/1.0"/>
  </ds:schemaRefs>
</ds:datastoreItem>
</file>

<file path=customXml/itemProps3.xml><?xml version="1.0" encoding="utf-8"?>
<ds:datastoreItem xmlns:ds="http://schemas.openxmlformats.org/officeDocument/2006/customXml" ds:itemID="{1594BF9C-DE6C-471F-BD38-46859E5FD1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69503B3-65B8-42BD-BC83-EA595A005475}">
  <ds:schemaRefs>
    <ds:schemaRef ds:uri="http://schemas.microsoft.com/sharepoint/v3/contenttype/forms"/>
  </ds:schemaRefs>
</ds:datastoreItem>
</file>

<file path=customXml/itemProps5.xml><?xml version="1.0" encoding="utf-8"?>
<ds:datastoreItem xmlns:ds="http://schemas.openxmlformats.org/officeDocument/2006/customXml" ds:itemID="{041F4C9A-4D7C-4604-BB4C-69F935F9DFDD}">
  <ds:schemaRefs>
    <ds:schemaRef ds:uri="http://schemas.microsoft.com/office/infopath/2007/PartnerControls"/>
    <ds:schemaRef ds:uri="http://schemas.microsoft.com/office/2006/metadata/properties"/>
    <ds:schemaRef ds:uri="http://www.w3.org/XML/1998/namespace"/>
    <ds:schemaRef ds:uri="http://purl.org/dc/dcmitype/"/>
    <ds:schemaRef ds:uri="http://schemas.microsoft.com/office/2006/documentManagement/types"/>
    <ds:schemaRef ds:uri="e22f4d1c-4a35-40b6-96d5-1a9c7e49af38"/>
    <ds:schemaRef ds:uri="http://schemas.openxmlformats.org/package/2006/metadata/core-properties"/>
    <ds:schemaRef ds:uri="http://purl.org/dc/terms/"/>
    <ds:schemaRef ds:uri="http://purl.org/dc/elements/1.1/"/>
    <ds:schemaRef ds:uri="50cd21ce-157e-4cef-a9e1-719e8f6c80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BBGG</vt:lpstr>
      <vt:lpstr>EERR</vt:lpstr>
      <vt:lpstr>FFFF</vt:lpstr>
      <vt:lpstr>PN</vt:lpstr>
      <vt:lpstr>NOTAS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Jugarte</dc:creator>
  <cp:keywords/>
  <dc:description/>
  <cp:lastModifiedBy>Jorge Ramón Ugarte</cp:lastModifiedBy>
  <cp:revision/>
  <cp:lastPrinted>2025-03-28T19:32:28Z</cp:lastPrinted>
  <dcterms:created xsi:type="dcterms:W3CDTF">2015-06-05T18:19:34Z</dcterms:created>
  <dcterms:modified xsi:type="dcterms:W3CDTF">2026-05-13T23:14:57Z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ies>
</file>