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Users/dahianaelizabethpalaciosgonzalez/Desktop/CADIEM 2025/Final/CB/AG/EEFF VF 2 p firma/EEFF V3 p firma/EEFF VF. Individuales y consolidado/"/>
    </mc:Choice>
  </mc:AlternateContent>
  <xr:revisionPtr revIDLastSave="0" documentId="8_{A2105489-AB95-114E-BB92-608F40AB7A47}" xr6:coauthVersionLast="47" xr6:coauthVersionMax="47" xr10:uidLastSave="{00000000-0000-0000-0000-000000000000}"/>
  <bookViews>
    <workbookView xWindow="0" yWindow="500" windowWidth="24480" windowHeight="15900" tabRatio="626" activeTab="4" xr2:uid="{00000000-000D-0000-FFFF-FFFF00000000}"/>
  </bookViews>
  <sheets>
    <sheet name="BBGG" sheetId="4" r:id="rId1"/>
    <sheet name="EERR" sheetId="20" r:id="rId2"/>
    <sheet name="FFFF" sheetId="19" r:id="rId3"/>
    <sheet name="PN" sheetId="7" r:id="rId4"/>
    <sheet name="NOTAS"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53" i="20" l="1"/>
  <c r="D53" i="20"/>
  <c r="D282" i="8" l="1"/>
  <c r="I9" i="4" l="1"/>
  <c r="H9" i="4" l="1"/>
  <c r="G702" i="8"/>
  <c r="L702" i="8"/>
  <c r="E15" i="20" l="1"/>
  <c r="E48" i="20" l="1"/>
  <c r="D48" i="20"/>
  <c r="D345" i="8" l="1"/>
  <c r="D367" i="8" s="1"/>
  <c r="E24" i="20"/>
  <c r="E12" i="20"/>
  <c r="D12" i="20"/>
  <c r="F823" i="8"/>
  <c r="E823" i="8"/>
  <c r="D552" i="8"/>
  <c r="D543" i="8"/>
  <c r="M18" i="7"/>
  <c r="D9" i="4" l="1"/>
  <c r="E29" i="20"/>
  <c r="C719" i="8" l="1"/>
  <c r="F668" i="8"/>
  <c r="F653" i="8"/>
  <c r="D294" i="8" l="1"/>
  <c r="C294" i="8"/>
  <c r="D271" i="8"/>
  <c r="C271" i="8"/>
  <c r="D505" i="8" l="1"/>
  <c r="C505" i="8"/>
  <c r="D24" i="20"/>
  <c r="L707" i="8" l="1"/>
  <c r="L706" i="8"/>
  <c r="L705" i="8"/>
  <c r="L704" i="8"/>
  <c r="L703" i="8"/>
  <c r="C552" i="8" l="1"/>
  <c r="D366" i="8"/>
  <c r="D368" i="8" s="1"/>
  <c r="E11" i="19"/>
  <c r="D24" i="4" l="1"/>
  <c r="C533" i="8" l="1"/>
  <c r="D533" i="8"/>
  <c r="G69" i="8"/>
  <c r="F69" i="8"/>
  <c r="D69" i="8"/>
  <c r="H69" i="8"/>
  <c r="H58" i="8"/>
  <c r="G58" i="8"/>
  <c r="F58" i="8"/>
  <c r="D58" i="8"/>
  <c r="L16" i="7"/>
  <c r="F669" i="8"/>
  <c r="F670" i="8" s="1"/>
  <c r="F671" i="8" s="1"/>
  <c r="L720" i="8" l="1"/>
  <c r="D566" i="8"/>
  <c r="D516" i="8" l="1"/>
  <c r="E516" i="8"/>
  <c r="C366" i="8"/>
  <c r="D318" i="8" l="1"/>
  <c r="C318" i="8"/>
  <c r="C301" i="8"/>
  <c r="C345" i="8"/>
  <c r="C346" i="8" s="1"/>
  <c r="L15" i="7"/>
  <c r="L14" i="7"/>
  <c r="L13" i="7"/>
  <c r="L12" i="7"/>
  <c r="L11" i="7"/>
  <c r="C367" i="8" l="1"/>
  <c r="C368" i="8" s="1"/>
  <c r="L17" i="7"/>
  <c r="E447" i="8"/>
  <c r="E405" i="8"/>
  <c r="C254" i="8"/>
  <c r="C282" i="8" s="1"/>
  <c r="F11" i="19"/>
  <c r="F10" i="19"/>
  <c r="E448" i="8" l="1"/>
  <c r="F13" i="19"/>
  <c r="F15" i="19" s="1"/>
  <c r="E449" i="8" l="1"/>
  <c r="E450" i="8" s="1"/>
  <c r="F791" i="8"/>
  <c r="E791" i="8"/>
  <c r="G720" i="8"/>
  <c r="G719" i="8"/>
  <c r="G721" i="8" l="1"/>
  <c r="M720" i="8"/>
  <c r="M719" i="8"/>
  <c r="C325" i="8" l="1"/>
  <c r="E56" i="20" l="1"/>
  <c r="E52" i="20" l="1"/>
  <c r="H41" i="4"/>
  <c r="D19" i="4"/>
  <c r="E468" i="8" l="1"/>
  <c r="M721" i="8"/>
  <c r="L721" i="8"/>
  <c r="K721" i="8"/>
  <c r="J721" i="8"/>
  <c r="I721" i="8"/>
  <c r="H721" i="8"/>
  <c r="F721" i="8"/>
  <c r="E721" i="8"/>
  <c r="D721" i="8"/>
  <c r="C721" i="8"/>
  <c r="F785" i="8" l="1"/>
  <c r="F795" i="8" s="1"/>
  <c r="E785" i="8"/>
  <c r="E795" i="8" s="1"/>
  <c r="E800" i="8" s="1"/>
  <c r="E826" i="8" s="1"/>
  <c r="B709" i="8"/>
  <c r="B722" i="8" s="1"/>
  <c r="B708" i="8"/>
  <c r="B721" i="8" s="1"/>
  <c r="D346" i="8"/>
  <c r="F828" i="8"/>
  <c r="E828" i="8"/>
  <c r="F797" i="8"/>
  <c r="E797" i="8"/>
  <c r="E778" i="8"/>
  <c r="D778" i="8"/>
  <c r="C778" i="8"/>
  <c r="K708" i="8"/>
  <c r="J708" i="8"/>
  <c r="I708" i="8"/>
  <c r="H708" i="8"/>
  <c r="F708" i="8"/>
  <c r="E708" i="8"/>
  <c r="D708" i="8"/>
  <c r="C708" i="8"/>
  <c r="G707" i="8"/>
  <c r="G706" i="8"/>
  <c r="G705" i="8"/>
  <c r="G704" i="8"/>
  <c r="G703" i="8"/>
  <c r="E691" i="8"/>
  <c r="D691" i="8"/>
  <c r="B683" i="8"/>
  <c r="B682" i="8"/>
  <c r="F681" i="8"/>
  <c r="F682" i="8" s="1"/>
  <c r="C566" i="8"/>
  <c r="C543" i="8"/>
  <c r="C516" i="8"/>
  <c r="F515" i="8"/>
  <c r="F514" i="8"/>
  <c r="F513" i="8"/>
  <c r="F512" i="8"/>
  <c r="F511" i="8"/>
  <c r="F510" i="8"/>
  <c r="D483" i="8"/>
  <c r="C483" i="8"/>
  <c r="E460" i="8"/>
  <c r="H206" i="8"/>
  <c r="E206" i="8"/>
  <c r="D362" i="8"/>
  <c r="D369" i="8" s="1"/>
  <c r="C362" i="8"/>
  <c r="C369" i="8" s="1"/>
  <c r="D335" i="8"/>
  <c r="C335" i="8"/>
  <c r="D325" i="8"/>
  <c r="D301" i="8"/>
  <c r="D254" i="8"/>
  <c r="F234" i="8"/>
  <c r="D234" i="8"/>
  <c r="G219" i="8"/>
  <c r="D219" i="8"/>
  <c r="G213" i="8"/>
  <c r="D213" i="8"/>
  <c r="D348" i="8" l="1"/>
  <c r="F800" i="8"/>
  <c r="F826" i="8" s="1"/>
  <c r="H216" i="8"/>
  <c r="H217" i="8" s="1"/>
  <c r="H209" i="8"/>
  <c r="E216" i="8"/>
  <c r="E209" i="8"/>
  <c r="E210" i="8" s="1"/>
  <c r="D221" i="8"/>
  <c r="G221" i="8"/>
  <c r="M707" i="8"/>
  <c r="M706" i="8"/>
  <c r="C228" i="8"/>
  <c r="E228" i="8"/>
  <c r="F228" i="8" s="1"/>
  <c r="I206" i="8"/>
  <c r="C348" i="8"/>
  <c r="F516" i="8"/>
  <c r="L708" i="8"/>
  <c r="M703" i="8"/>
  <c r="G708" i="8"/>
  <c r="M704" i="8"/>
  <c r="M702" i="8"/>
  <c r="M705" i="8"/>
  <c r="F206" i="8"/>
  <c r="D34" i="4"/>
  <c r="I216" i="8" l="1"/>
  <c r="F209" i="8"/>
  <c r="C230" i="8"/>
  <c r="C232" i="8" s="1"/>
  <c r="C229" i="8"/>
  <c r="C231" i="8" s="1"/>
  <c r="H210" i="8"/>
  <c r="I209" i="8"/>
  <c r="E211" i="8"/>
  <c r="F210" i="8"/>
  <c r="E217" i="8"/>
  <c r="F216" i="8"/>
  <c r="H218" i="8"/>
  <c r="I218" i="8" s="1"/>
  <c r="I217" i="8"/>
  <c r="C239" i="8"/>
  <c r="C256" i="8" s="1"/>
  <c r="D228" i="8"/>
  <c r="D239" i="8"/>
  <c r="M708" i="8"/>
  <c r="E469" i="8"/>
  <c r="E471" i="8" l="1"/>
  <c r="E472" i="8" s="1"/>
  <c r="E218" i="8"/>
  <c r="F218" i="8" s="1"/>
  <c r="F217" i="8"/>
  <c r="E212" i="8"/>
  <c r="F212" i="8" s="1"/>
  <c r="F211" i="8"/>
  <c r="H211" i="8"/>
  <c r="I210" i="8"/>
  <c r="C288" i="8"/>
  <c r="C298" i="8" s="1"/>
  <c r="C312" i="8" s="1"/>
  <c r="C321" i="8" s="1"/>
  <c r="D288" i="8"/>
  <c r="D298" i="8" s="1"/>
  <c r="D312" i="8" s="1"/>
  <c r="D321" i="8" s="1"/>
  <c r="D256" i="8"/>
  <c r="H212" i="8" l="1"/>
  <c r="I212" i="8" s="1"/>
  <c r="I211" i="8"/>
  <c r="C338" i="8"/>
  <c r="C353" i="8" s="1"/>
  <c r="C364" i="8" s="1"/>
  <c r="C331" i="8"/>
  <c r="D338" i="8"/>
  <c r="D353" i="8" s="1"/>
  <c r="D364" i="8" s="1"/>
  <c r="D331" i="8"/>
  <c r="C480" i="8" l="1"/>
  <c r="B373" i="8"/>
  <c r="D450" i="8" s="1"/>
  <c r="B452" i="8"/>
  <c r="D472" i="8" s="1"/>
  <c r="D480" i="8"/>
  <c r="D40" i="4"/>
  <c r="D538" i="8" l="1"/>
  <c r="D546" i="8" s="1"/>
  <c r="D555" i="8" s="1"/>
  <c r="D497" i="8"/>
  <c r="C497" i="8"/>
  <c r="C524" i="8" s="1"/>
  <c r="C538" i="8" s="1"/>
  <c r="C546" i="8" s="1"/>
  <c r="C555" i="8" s="1"/>
  <c r="D30" i="4"/>
  <c r="E30" i="4"/>
  <c r="E34" i="4"/>
  <c r="F22" i="19" l="1"/>
  <c r="F30" i="19"/>
  <c r="D37" i="4" l="1"/>
  <c r="E30" i="19" l="1"/>
  <c r="H18" i="4"/>
  <c r="D13" i="4" l="1"/>
  <c r="K17" i="7" l="1"/>
  <c r="J17" i="7"/>
  <c r="I17" i="7"/>
  <c r="H17" i="7"/>
  <c r="G17" i="7"/>
  <c r="F17" i="7"/>
  <c r="E17" i="7"/>
  <c r="D17" i="7"/>
  <c r="C17" i="7"/>
  <c r="E24" i="4" l="1"/>
  <c r="E19" i="4"/>
  <c r="E13" i="4"/>
  <c r="H14" i="4" l="1"/>
  <c r="F6" i="19" l="1"/>
  <c r="M8" i="7" s="1"/>
  <c r="E6" i="19"/>
  <c r="L8" i="7" s="1"/>
  <c r="B4" i="19"/>
  <c r="B4" i="7" s="1"/>
  <c r="H23" i="4"/>
  <c r="E35" i="20"/>
  <c r="E31" i="20"/>
  <c r="I41" i="4"/>
  <c r="I23" i="4"/>
  <c r="I18" i="4"/>
  <c r="I14" i="4"/>
  <c r="E40" i="4"/>
  <c r="E37" i="4"/>
  <c r="E9" i="4"/>
  <c r="E26" i="4" s="1"/>
  <c r="E46" i="20" l="1"/>
  <c r="E60" i="20" s="1"/>
  <c r="I27" i="4"/>
  <c r="I29" i="4" s="1"/>
  <c r="I45" i="4" s="1"/>
  <c r="E43" i="4"/>
  <c r="F32" i="19" l="1"/>
  <c r="F34" i="19" s="1"/>
  <c r="E45" i="4"/>
  <c r="D26" i="4" l="1"/>
  <c r="E22" i="19"/>
  <c r="D43" i="4" l="1"/>
  <c r="D45" i="4" s="1"/>
  <c r="B17" i="7" l="1"/>
  <c r="E62" i="20" l="1"/>
  <c r="I49" i="4" l="1"/>
  <c r="H49" i="4"/>
  <c r="B18" i="7" l="1"/>
  <c r="I7" i="4" l="1"/>
  <c r="H7" i="4"/>
  <c r="E48" i="4" l="1"/>
  <c r="I48" i="4" l="1"/>
  <c r="D48" i="4" l="1"/>
  <c r="H48" i="4" s="1"/>
  <c r="D35" i="20" l="1"/>
  <c r="D31" i="20"/>
  <c r="D15" i="20"/>
  <c r="D29" i="20" s="1"/>
  <c r="D56" i="20"/>
  <c r="D46" i="20" l="1"/>
  <c r="H27" i="4" l="1"/>
  <c r="H29" i="4" s="1"/>
  <c r="H45" i="4" s="1"/>
  <c r="D52" i="20" l="1"/>
  <c r="D60" i="20" l="1"/>
  <c r="D62" i="20" s="1"/>
  <c r="E10" i="19"/>
  <c r="E13" i="19" s="1"/>
  <c r="E15" i="19" s="1"/>
  <c r="E32" i="19" s="1"/>
  <c r="E34" i="19" s="1"/>
</calcChain>
</file>

<file path=xl/sharedStrings.xml><?xml version="1.0" encoding="utf-8"?>
<sst xmlns="http://schemas.openxmlformats.org/spreadsheetml/2006/main" count="1125" uniqueCount="685">
  <si>
    <t>INFORMACIÓN GENERAL DE LA ENTIDAD</t>
  </si>
  <si>
    <t>BALANCE GENERAL</t>
  </si>
  <si>
    <t>ESTADO DE RESULTADO</t>
  </si>
  <si>
    <t>Índice</t>
  </si>
  <si>
    <t>1.            IDENTIFICACIÓN</t>
  </si>
  <si>
    <t>Razón Social:</t>
  </si>
  <si>
    <t>Cadiem Casa de Bolsa S.A.</t>
  </si>
  <si>
    <t>Registro CNV:</t>
  </si>
  <si>
    <t>N° 017 según Res. N° 754/04</t>
  </si>
  <si>
    <t>Código Bolsa:</t>
  </si>
  <si>
    <t>N° 017 según Res N° 524/04</t>
  </si>
  <si>
    <t>Dirección Oficina Principal:</t>
  </si>
  <si>
    <t>Quesada N° 4926 Edif. Atlas Center Piso 6i</t>
  </si>
  <si>
    <t>Teléfono:</t>
  </si>
  <si>
    <t>(021) 610-720</t>
  </si>
  <si>
    <t>E-mail:</t>
  </si>
  <si>
    <t>cadiem@cadiem.com.py</t>
  </si>
  <si>
    <t>Sitio Página Web:</t>
  </si>
  <si>
    <t>www.cadiem.com.py</t>
  </si>
  <si>
    <t>Domicilio Legal:</t>
  </si>
  <si>
    <t>2.            ANTECEDENTES DE CONSTITUCIÓN DE LA SOCIEDAD</t>
  </si>
  <si>
    <t>Escritura N°: 334 Fecha: 12/11/2003 Inscripción en Registro Público: N° 03, Serie C, Folio 28 y sgtes. Sección Contratos Fecha: 07/01/2004; Escritura N°: 001 Fecha: 02/01/2007 Inscripción en Registro Público: N° 291, Serie E, Folio 2581 y sgtes. Sección Contratos Fecha: 17/04/2007; Escritura N°: 878 Fecha: 24/10/211 Inscripción en Registro Público: N° 28, Serie F, Folio 220 y sgtes. Fecha: 06/04/2012; Escritura N°: 1486 Fecha: 28/11/2014 Inscripción en Registro Público: N° 164. Serie I, Folio 2153 Fecha: 16/02/2015; Escritura N°: 455 Fecha: 02/06/2017 Inscripción en Registro Público: N° 1. Serie Comercial, Folio 1/15 Fecha: 17/08/2017, reingreso 19/09/2017.</t>
  </si>
  <si>
    <t>3.            Administración</t>
  </si>
  <si>
    <t>CARGO</t>
  </si>
  <si>
    <t>NOMBRE Y APELLIDO</t>
  </si>
  <si>
    <t>Representantes Legales</t>
  </si>
  <si>
    <t>Presidente</t>
  </si>
  <si>
    <t>Elías Miguel Gelay</t>
  </si>
  <si>
    <t>Vice-presidente</t>
  </si>
  <si>
    <t>César Paredes Franco</t>
  </si>
  <si>
    <t>Director</t>
  </si>
  <si>
    <t>Gloria Ayala Person</t>
  </si>
  <si>
    <t>Sindico</t>
  </si>
  <si>
    <t>Juana Pabla Galeano</t>
  </si>
  <si>
    <t>Plana Ejecutiva</t>
  </si>
  <si>
    <t>Directora de Negocios</t>
  </si>
  <si>
    <t>Natalia Raquel Trinidad</t>
  </si>
  <si>
    <t>Directora Financiera</t>
  </si>
  <si>
    <t>Fatima Flecha</t>
  </si>
  <si>
    <t>Auditoría Interna</t>
  </si>
  <si>
    <t>Contador</t>
  </si>
  <si>
    <t>Jorge Ramón Ugarte</t>
  </si>
  <si>
    <t>Oficial de Cumplimiento</t>
  </si>
  <si>
    <t>4.            CAPITAL Y PROPIEDAD</t>
  </si>
  <si>
    <t>El capital social se fija en Gs. 60.000.000.000 según Acta de Asamblea N° 34 de fecha 25/03/2022, distribuido en 60.000 acciones nominativas con Valor Nominal Gs. 1.000.000, de Clase Ordinaria Voto Múltiple (OVM) Ordinaria Simple (OS) y Preferidas.</t>
  </si>
  <si>
    <t>Capital Emitido</t>
  </si>
  <si>
    <t>Gs. 60.000.000.000</t>
  </si>
  <si>
    <t>Capital Suscripto</t>
  </si>
  <si>
    <t>Capital Integrado</t>
  </si>
  <si>
    <t>Valor Nominal de las Acciones</t>
  </si>
  <si>
    <t>Gs. 1.000.000</t>
  </si>
  <si>
    <t>Cuadro de Capital Integrado</t>
  </si>
  <si>
    <t>N°</t>
  </si>
  <si>
    <t>Accionista</t>
  </si>
  <si>
    <t>Cantidad de Acciones</t>
  </si>
  <si>
    <t xml:space="preserve">Clase </t>
  </si>
  <si>
    <t>Voto</t>
  </si>
  <si>
    <t>Monto</t>
  </si>
  <si>
    <t>% de participación en capital integrado</t>
  </si>
  <si>
    <t>Nominativa</t>
  </si>
  <si>
    <t>OVM</t>
  </si>
  <si>
    <t>OS</t>
  </si>
  <si>
    <t>Preferida A</t>
  </si>
  <si>
    <t>Preferida B</t>
  </si>
  <si>
    <t>Preferida C</t>
  </si>
  <si>
    <t>TOTAL</t>
  </si>
  <si>
    <t>Cuadro de Capital Suscripto</t>
  </si>
  <si>
    <t>% de participación en capital suscripto</t>
  </si>
  <si>
    <t>Cuadro s/ Res. 1/19 expresado en el Anexo de Capital</t>
  </si>
  <si>
    <t>5.            AUDITOR EXTERNO INDEPENDIENTE</t>
  </si>
  <si>
    <t>BCA - Benítez Codas &amp; Asociados</t>
  </si>
  <si>
    <t>SIV N° AE015</t>
  </si>
  <si>
    <t>Dirección:</t>
  </si>
  <si>
    <t>Avenida Brasilia 707 Asunción - Paraguay</t>
  </si>
  <si>
    <t>021 212 505</t>
  </si>
  <si>
    <t>6.            PERSONAS Y EMPRESAS VINCULADAS</t>
  </si>
  <si>
    <r>
      <t xml:space="preserve">6.1         </t>
    </r>
    <r>
      <rPr>
        <b/>
        <u/>
        <sz val="11"/>
        <color theme="1"/>
        <rFont val="Gantari"/>
      </rPr>
      <t>Vinculada Controlante</t>
    </r>
  </si>
  <si>
    <t>Denominación:</t>
  </si>
  <si>
    <t>Cadiem A.F.P.I.S.A.</t>
  </si>
  <si>
    <t>Actividad Principal:</t>
  </si>
  <si>
    <t>Administradora de Fondos de Inversión</t>
  </si>
  <si>
    <t>Participación dentro del Capital:</t>
  </si>
  <si>
    <t>Votos:</t>
  </si>
  <si>
    <r>
      <t xml:space="preserve">6.2         </t>
    </r>
    <r>
      <rPr>
        <b/>
        <u/>
        <sz val="11"/>
        <color theme="1"/>
        <rFont val="Gantari"/>
      </rPr>
      <t>Personas Vinculadas</t>
    </r>
  </si>
  <si>
    <t>Elías Miguel Gelay:</t>
  </si>
  <si>
    <t>César Paredes Franco:</t>
  </si>
  <si>
    <t>Gloria Ayala Person:</t>
  </si>
  <si>
    <t>Director con el 21,96% de los Votos – 13,58 % del Capital</t>
  </si>
  <si>
    <t>Liliana Yolanda Meza:</t>
  </si>
  <si>
    <t>Accionista con el 21,56% de los Votos – 12,56 % del Capital</t>
  </si>
  <si>
    <t>Juana Pabla Galeano:</t>
  </si>
  <si>
    <t>Síndico</t>
  </si>
  <si>
    <t>Natalia Raquel Trinidad:</t>
  </si>
  <si>
    <t>Auditor Interno</t>
  </si>
  <si>
    <t>Gerente de Talentos Humanos</t>
  </si>
  <si>
    <t>CADIEM CASA DE BOLSA S.A.</t>
  </si>
  <si>
    <t>EN GUARANIES</t>
  </si>
  <si>
    <t>ACTIVO</t>
  </si>
  <si>
    <t>Nota</t>
  </si>
  <si>
    <t>PASIVO</t>
  </si>
  <si>
    <t>Activo Corriente</t>
  </si>
  <si>
    <t>Pasivo Corriente</t>
  </si>
  <si>
    <t>Disponibilidades</t>
  </si>
  <si>
    <t>Documentos y Cuentas por Pagar</t>
  </si>
  <si>
    <t>Caja</t>
  </si>
  <si>
    <t>Acreedores por Intermediación</t>
  </si>
  <si>
    <t>Bancos Cuenta Propia</t>
  </si>
  <si>
    <t>5.D</t>
  </si>
  <si>
    <t>Acreedores Varios</t>
  </si>
  <si>
    <t>5.J</t>
  </si>
  <si>
    <t>Bancos Cuenta Compensadora</t>
  </si>
  <si>
    <t>Cuenta a Pagar a Personas y Empresas Relacionadas</t>
  </si>
  <si>
    <t>ANEXO V</t>
  </si>
  <si>
    <t>Inversiones Temporarias</t>
  </si>
  <si>
    <t>ANEXO I</t>
  </si>
  <si>
    <t>Préstamos Financieros</t>
  </si>
  <si>
    <t>Títulos de Renta Fija</t>
  </si>
  <si>
    <t>Préstamos en Bancos</t>
  </si>
  <si>
    <t>5.H</t>
  </si>
  <si>
    <t>Títulos de Renta Fija en Reporto</t>
  </si>
  <si>
    <t>Sobregiro en Cuenta Corriente</t>
  </si>
  <si>
    <t>Títulos de Renta Fija en Garantía</t>
  </si>
  <si>
    <t>Operaciones en Reporto</t>
  </si>
  <si>
    <t>5.I</t>
  </si>
  <si>
    <t>Títulos de Renta Variable</t>
  </si>
  <si>
    <t>Provisiones</t>
  </si>
  <si>
    <t>Impuesto a la Renta a Pagar</t>
  </si>
  <si>
    <t>Créditos</t>
  </si>
  <si>
    <t>IVA a Pagar</t>
  </si>
  <si>
    <t>Deudores por Intermediación</t>
  </si>
  <si>
    <t>5.E</t>
  </si>
  <si>
    <t>Retenciones de Impuestos</t>
  </si>
  <si>
    <t>Documentos y Cuentas por Cobrar</t>
  </si>
  <si>
    <t>Aporte y Retenciones a Pagar</t>
  </si>
  <si>
    <t>Deudores Varios</t>
  </si>
  <si>
    <t>Otros Pasivos</t>
  </si>
  <si>
    <t>Cuentas por Cobrar a Personas y Empresas Relacionadas</t>
  </si>
  <si>
    <t>Dividendos a Pagar</t>
  </si>
  <si>
    <t>Otros Activos</t>
  </si>
  <si>
    <t>Otros Pasivos Corrientes</t>
  </si>
  <si>
    <t>5.M</t>
  </si>
  <si>
    <t>Otros Activos Corrientes</t>
  </si>
  <si>
    <t>5.G</t>
  </si>
  <si>
    <t>TOTAL ACTIVO CORRIENTE</t>
  </si>
  <si>
    <t>TOTAL PASIVO CORRIENTE</t>
  </si>
  <si>
    <t>ACTIVO NO CORRIENTE</t>
  </si>
  <si>
    <t>TOTAL PASIVO</t>
  </si>
  <si>
    <t>Inversiones Permanentes</t>
  </si>
  <si>
    <t>PATRIMONIO NETO</t>
  </si>
  <si>
    <t>Títulos Renta Variable</t>
  </si>
  <si>
    <t>Capital</t>
  </si>
  <si>
    <t>VPN</t>
  </si>
  <si>
    <t>Acción de la Bolsa de Valores</t>
  </si>
  <si>
    <t>Valuación Acción BVA</t>
  </si>
  <si>
    <t>Reserva Legal</t>
  </si>
  <si>
    <t>Bienes de Uso</t>
  </si>
  <si>
    <t>ANEXO II</t>
  </si>
  <si>
    <t>Reserva de Revalúo</t>
  </si>
  <si>
    <t>Bienes de Uso - Costo Revaluado</t>
  </si>
  <si>
    <t>Resultado del Ejercicio</t>
  </si>
  <si>
    <t>(Depreciación Acumulada)</t>
  </si>
  <si>
    <t>Activos Intangibles y Cargos Diferidos</t>
  </si>
  <si>
    <t>ANEXO III</t>
  </si>
  <si>
    <t>Licencia</t>
  </si>
  <si>
    <t>(Amortización Acumulada)</t>
  </si>
  <si>
    <t>Otros Activos No Corrientes</t>
  </si>
  <si>
    <t>Total Patrimonio Neto</t>
  </si>
  <si>
    <t>Gastos no Devengados</t>
  </si>
  <si>
    <t>TOTAL ACTIVO NO CORRIENTE</t>
  </si>
  <si>
    <t>TOTAL ACTIVO</t>
  </si>
  <si>
    <t>TOTAL PASIVO Y PATRIMONIO NETO</t>
  </si>
  <si>
    <t>CUENTA DE ORDEN</t>
  </si>
  <si>
    <t>Cuenta de Orden</t>
  </si>
  <si>
    <t>Deudores Crédito Gs.</t>
  </si>
  <si>
    <t>Acreedor Gs.</t>
  </si>
  <si>
    <r>
      <t>Las 12 notas -</t>
    </r>
    <r>
      <rPr>
        <i/>
        <sz val="10"/>
        <color rgb="FFFF0000"/>
        <rFont val="Gantari"/>
      </rPr>
      <t xml:space="preserve"> </t>
    </r>
    <r>
      <rPr>
        <i/>
        <sz val="10"/>
        <color theme="1"/>
        <rFont val="Gantari"/>
      </rPr>
      <t>Anexo I - Anexo II - Anexo III - Anexo de Capital que acompañan forman parte integral de los estados financieros y Anexo V</t>
    </r>
  </si>
  <si>
    <t>CONCEPTO</t>
  </si>
  <si>
    <t>INGRESOS OPERATIVOS</t>
  </si>
  <si>
    <t>Comisiones por Operación en Rueda</t>
  </si>
  <si>
    <t>Por Intermediación Acción en Rueda</t>
  </si>
  <si>
    <t>Por Intermediación Renta Fija en Rueda</t>
  </si>
  <si>
    <t>Ingresos por Asesoría Financiera</t>
  </si>
  <si>
    <t>Ingresos por Intereses y Dividendos de Cartera Propia</t>
  </si>
  <si>
    <t>5.P</t>
  </si>
  <si>
    <t>GASTOS OPERATIVOS</t>
  </si>
  <si>
    <t>Gastos por Comisiones y Servicios</t>
  </si>
  <si>
    <t>Aranceles por Negociación Bolsa de Valores</t>
  </si>
  <si>
    <t>Otros Gastos Operativos</t>
  </si>
  <si>
    <t>5.Q</t>
  </si>
  <si>
    <t>RESULTADO OPERATIVO BRUTO</t>
  </si>
  <si>
    <t>GASTOS DE COMERCIALIZACIÓN</t>
  </si>
  <si>
    <t>Publicidad</t>
  </si>
  <si>
    <t>Folletos e Impresiones</t>
  </si>
  <si>
    <t>Otros Gastos de Comercialización</t>
  </si>
  <si>
    <t>GASTOS DE ADMINISTRACIÓN</t>
  </si>
  <si>
    <t>Servicios Personales</t>
  </si>
  <si>
    <t>Previsión, Amortización y Depreciaciones</t>
  </si>
  <si>
    <t>Mantenimiento</t>
  </si>
  <si>
    <t>Alquileres</t>
  </si>
  <si>
    <t>Gastos Generales</t>
  </si>
  <si>
    <t>Seguros</t>
  </si>
  <si>
    <t>Multas</t>
  </si>
  <si>
    <t>Impuestos, Tasas y Contribuciones</t>
  </si>
  <si>
    <t>Otros Gastos de Administración</t>
  </si>
  <si>
    <t>RESULTADO OPERATIVO NETO</t>
  </si>
  <si>
    <t>OTROS INGRESOS Y EGRESOS</t>
  </si>
  <si>
    <t>5.R</t>
  </si>
  <si>
    <t>Otros Ingresos</t>
  </si>
  <si>
    <t>RESULTADOS FINANCIEROS</t>
  </si>
  <si>
    <t>Generados por Activos</t>
  </si>
  <si>
    <t>Intereses Cobrados</t>
  </si>
  <si>
    <t>Diferencia de Cambio</t>
  </si>
  <si>
    <t>Generados por Pasivos</t>
  </si>
  <si>
    <t>Intereses Pagados</t>
  </si>
  <si>
    <t>UTILIDAD O (PERDIDA)</t>
  </si>
  <si>
    <t>IMPUESTO A LA RENTA</t>
  </si>
  <si>
    <t>RESULTADO DEL EJERCICIO</t>
  </si>
  <si>
    <t>ESTADO DE FLUJO DE EFECTIVO</t>
  </si>
  <si>
    <t>1.</t>
  </si>
  <si>
    <t xml:space="preserve">FLUJO DE EFECTIVO POR LAS ACTIVIDADES OPERATIVAS </t>
  </si>
  <si>
    <t>Ingresos en Efectivo por comisiones y otros</t>
  </si>
  <si>
    <t>Efectivo pagado a empleados</t>
  </si>
  <si>
    <t>Total de Efectivo de las Actividades operativas antes de cambios en los activos de operación</t>
  </si>
  <si>
    <t>Aumento (Disminución) en pasivos operativos</t>
  </si>
  <si>
    <t>Pagos a Proveedores</t>
  </si>
  <si>
    <t>Efectivo neto de Actividades de Operación antes de impuestos</t>
  </si>
  <si>
    <t>Impuesto a la renta</t>
  </si>
  <si>
    <t xml:space="preserve">Efectivo Neto provisto de Actividades de Operación </t>
  </si>
  <si>
    <t>2.</t>
  </si>
  <si>
    <t>FLUJO DE EFECTIVO EN ACTIVIDADES DE INVERSIÓN</t>
  </si>
  <si>
    <t xml:space="preserve">Inversiones en Otras Empresas </t>
  </si>
  <si>
    <t>Fondo con destino especial</t>
  </si>
  <si>
    <t>Compra de Propiedad, planta y equipo</t>
  </si>
  <si>
    <t xml:space="preserve">Efectivo Neto en Actividades de Inversión </t>
  </si>
  <si>
    <t>3.</t>
  </si>
  <si>
    <t>FLUJO DE EFECTIVO POR ACTIVIDADES DE FINANCIACIAMIENTO</t>
  </si>
  <si>
    <t>Aportes de Capital</t>
  </si>
  <si>
    <t>Proveniente de préstamos y otras deudas</t>
  </si>
  <si>
    <t>Dividendos Pagados</t>
  </si>
  <si>
    <t>Efecto de las variaciones en tipo de cambio</t>
  </si>
  <si>
    <t xml:space="preserve">Efectivo Neto en Actividades de Financiamiento </t>
  </si>
  <si>
    <t>Aumento (o disminución) neto de efectivo y sus equivalentes</t>
  </si>
  <si>
    <t>Efectivo y equivalentes al efectivo al comienzo del período</t>
  </si>
  <si>
    <t>Efectivo y equivalentes al efectivo al cierre del período</t>
  </si>
  <si>
    <t>Las 12 notas - Anexo I - Anexo II - Anexo III - Anexo de Capital que acompañan forman parte integral de los estados financieros y Anexo V</t>
  </si>
  <si>
    <t>ESTADO DE VARIACIÓN DEL PATRIMONIO NETO</t>
  </si>
  <si>
    <t>Movimientos</t>
  </si>
  <si>
    <t>CAPITAL</t>
  </si>
  <si>
    <t>RESERVAS</t>
  </si>
  <si>
    <t>RESULTADOS</t>
  </si>
  <si>
    <t>Suscripto</t>
  </si>
  <si>
    <t>A Integrar</t>
  </si>
  <si>
    <t>Integrado</t>
  </si>
  <si>
    <t>Valuación Acción
BVA</t>
  </si>
  <si>
    <t>Legal</t>
  </si>
  <si>
    <t>Facultativa</t>
  </si>
  <si>
    <t>Revalúo</t>
  </si>
  <si>
    <t>Acumulados</t>
  </si>
  <si>
    <t>Del Ejercicio</t>
  </si>
  <si>
    <t>Saldo al Inicio</t>
  </si>
  <si>
    <t>Movimientos Subsecuentes</t>
  </si>
  <si>
    <t>Capitalización de Utilidades</t>
  </si>
  <si>
    <t>Integración de Acciones</t>
  </si>
  <si>
    <t>Valuación Acc BVA</t>
  </si>
  <si>
    <t>Nota 1 – Consideración de los Estados Contables.</t>
  </si>
  <si>
    <t>Nota 2 - Información básica de la empresa</t>
  </si>
  <si>
    <t>2.1 Naturaleza Jurídica de las actividades de la sociedad</t>
  </si>
  <si>
    <t>CADIEM Casa de Bolsa S.A. tiene por objeto efectuar todas las actividades, operaciones y servicios que sean compatibles con la actividad de intermediación en el mercado de valores y cualquier otra actividad permitida que previamente, de manera general, lo autorice la Super Intendencia de Valores.
Fue constituida por Escritura Pública Nro. 334, de fecha 12.11.2003, pasada ante la Escribana Pública Katia Ayala Ratti, e inscripta en los Registros Públicos de Personas Jurídicas y Asociaciones, en fecha 23.12.2003. Modificación de Estatutos: Primera modificación: En el Registro Público de Comercio No.291, Serie E, Folio 2581 y sgtes, por Escritura Pública No. 1 del 02.01.2007, Folio 2 y sgtes, pasada por el Escribano Luis Enrique Peroni. Segunda modificación: En el Registro Público de Comercio Número 688, Serie G, folio 5942 del 23/12/2011. Tercera modificación: En el Registro Público de Comercio Número 147, Serie E, folio 1652 y sgtes de fecha 16/02/2015. Cuarta modificación: En el Registro Público de Comercio Número 1, Serie Comercial, folio 1/15 de fecha 17/08/2017, reingreso 19/09/2017.
Habilitada por la Comisión Nacional de Valores, ahora Super Intedencia de Valores, para operar como Intermediaria en el Mercado de Valores, llevando la Nomenclatura CB (Casa de Bolsa) seguido de la numeración 017, por Resolución No. 754/04 Acta No. 04/04 de fecha 19.01.2004, e igualmente inscripta en la Bolsa de Valores y Productos de Asunción S.A. por Resolución No. 524/04 de fecha 26.01.2004.</t>
  </si>
  <si>
    <t>2.2. Participación en otras empresas</t>
  </si>
  <si>
    <t>Nombre</t>
  </si>
  <si>
    <t>Monto de Participación</t>
  </si>
  <si>
    <t>% Participación en Capital de la Otra Empresa</t>
  </si>
  <si>
    <t>% Participación en el Capital Propio</t>
  </si>
  <si>
    <t>Factor de Vinculación</t>
  </si>
  <si>
    <t>Cadiem Administradora de Fondos Patrimoniales de Inversión S.A.</t>
  </si>
  <si>
    <t>Controlante</t>
  </si>
  <si>
    <t>Nota 3 - Principales políticas y prácticas contables aplicadas</t>
  </si>
  <si>
    <t>3.1 Base de Preparación de los Estados Contables</t>
  </si>
  <si>
    <t>Los estados financieros se han preparado de acuerdo con normas contables emitidos por el Consejo de Contadores Públicos del Paraguay y criterios de valuación dictados por la Super Intendecia de Valores.
La moneda funcional y de presentación de los estados financieros de la entidad es el Guaraní, la moneda local de Paraguay.
Dado que la inflación acumulada en los últimos tres años, calculada a base del Índice de Precios al Consumidor emitido por el Banco Central del Paraguay, ha sido inferior al 100%, los estados financieros se presentan en unidad de medida heterogénea. Consecuentemente los estados financieros no fueron expresados en moneda homogénea de poder adquisitivo constante.</t>
  </si>
  <si>
    <t>3.2 Criterio de Valuación</t>
  </si>
  <si>
    <t>Los estados financieros fueron preparados utilizando como principal criterio de valuación el costo histórico, con las excepciones que se mencionan en los siguientes numerales de esta nota.</t>
  </si>
  <si>
    <t>3.3 Política de Constitución de Previsiones</t>
  </si>
  <si>
    <t>Las previsiones para cuentas de dudoso cobro se determinan anualmente sobre la base del estudio de la cartera de clientes realizado con el objeto de determinar la porción no recuperable de las cuentas por cobrar.</t>
  </si>
  <si>
    <t>3.4 Política de Bienes de Uso</t>
  </si>
  <si>
    <t>Al 31 de diciembre de 2019 los bienes de uso se exponen a su costo histórico revaluado a partir del año siguiente al de su incorporación, de acuerdo con lo establecido en el artículo 12 de la Ley N.º 125/91, menos la correspondiente depreciación acumulada. El incremento neto por revaluación se acredita a la cuenta Reserva de Revalúo del patrimonio neto. La depreciación de los bienes de uso es calculada por el método de línea recta a partir del año siguiente de su incorporación, aplicando las tasas anuales determinadas con base en la vida útil de los bienes.
A partir del ejercicio 2020, los bienes de uso se exponen a su costo histórico, revaluado hasta el 31 de diciembre de 2019, menos la correspondiente depreciación acumulada de acuerdo con lo establecido en la Ley 6.380/19. La cuota de depreciación es calculada por el método de línea recta sobre el valor neto contable menos el valor residual de los bienes al 31 de diciembre de 2019, lo que implica un cambio en la base de cálculo de la depreciación respecto al ejercicio anterior. El valor residual es calculado sobre el valor neto contable de los bienes al 31 de diciembre de 2019.
De acuerdo con lo establecido por la Ley 6.380/19, el Poder Ejecutivo podrá establecer el revalúo obligatorio de los bienes del activo fijo, cuando la variación del Índice de Precios al Consumo determinado por el Banco Central del Paraguay alcance al menos el 20% acumulado a partir del ejercicio 2019. El reconocimiento del revalúo obligatorio formará parte de una reserva patrimonial cuyo único destino podrá ser la capitalización.</t>
  </si>
  <si>
    <t>3.5 Política de Reconocimiento de Ingresos y Egresos</t>
  </si>
  <si>
    <t>La entidad aplica el principio de lo devengado para el reconocimiento de los ingresos y la imputación de costos y gastos.
Los ingresos operativos representan el importe de los bienes y servicios suministrados a terceros y son reconocidos en el Estado de Resultados cuando los riesgos y beneficios significativos asociados a la propiedad de estos han sido transferidos al comprador.
La amortización de los bienes de uso es calculada según los criterios indicados en la Nota 3.4</t>
  </si>
  <si>
    <t>3.6 Definición de Fondos Adoptada para la Preparación del Estado de Flujo de Efectivo</t>
  </si>
  <si>
    <t>Para la preparación del Estado de Flujos de Efectivo se definió como fondos a las disponibilidades.</t>
  </si>
  <si>
    <t>3.7 Política de Valuación de las Inversiones de Largo Plazo</t>
  </si>
  <si>
    <t>Las inversiones a largo plazo se evalúan según su costo histórico más lo que resultare del VPP, exceptuando las acciones de la BVA que se valoriza según último valor negociado.</t>
  </si>
  <si>
    <t>Nota 4 – Cambios de Políticas y Procedimientos de Contabilidad</t>
  </si>
  <si>
    <t>Nota 5 – Criterios específicos de valuación</t>
  </si>
  <si>
    <t>A) Valuación en Moneda Extranjera</t>
  </si>
  <si>
    <t>Tipo de cambio comprador</t>
  </si>
  <si>
    <t xml:space="preserve">Tipo de cambio vendedor       </t>
  </si>
  <si>
    <t>B) Posición en Moneda Extranjera</t>
  </si>
  <si>
    <t>DETALLE</t>
  </si>
  <si>
    <t>Moneda Extranjera Clase</t>
  </si>
  <si>
    <t>Moneda Extranjera Monto</t>
  </si>
  <si>
    <t>TIPO DE CAMBIO</t>
  </si>
  <si>
    <t>SALDO
AL</t>
  </si>
  <si>
    <t>USD</t>
  </si>
  <si>
    <t>Inversiones</t>
  </si>
  <si>
    <t>Total Activo</t>
  </si>
  <si>
    <t>Deudas Financieras</t>
  </si>
  <si>
    <t>Total Pasivo</t>
  </si>
  <si>
    <t>POSICIÓN NETA</t>
  </si>
  <si>
    <t>C) Diferencia de Cambio en Moneda Extranjera</t>
  </si>
  <si>
    <t>Concepto</t>
  </si>
  <si>
    <t>Tipo
de
Cambio</t>
  </si>
  <si>
    <t>Monto
Ajustado</t>
  </si>
  <si>
    <t>Ganancia por Valuación de Activos Monetarios en Moneda Extranjera</t>
  </si>
  <si>
    <t>Ganancia por Valuación de Pasivos Monetarios en Moneda Extranjera</t>
  </si>
  <si>
    <t>Pérdida por Valuación de Activos Monetarios en Moneda Extranjera</t>
  </si>
  <si>
    <t>Pérdida por Valuación de Pasivos Monetarios en Moneda Extranjera</t>
  </si>
  <si>
    <t>Bancos Cuenta Propia Gs.</t>
  </si>
  <si>
    <t>Banco Atlas S.A.</t>
  </si>
  <si>
    <t>Zeta Banco</t>
  </si>
  <si>
    <t>Banco Itaú Paraguay S.A.</t>
  </si>
  <si>
    <t xml:space="preserve">Banco Rio </t>
  </si>
  <si>
    <t>Bancos Varios Gs.</t>
  </si>
  <si>
    <t>Banco GNB Paraguay S.A.</t>
  </si>
  <si>
    <t>Banco Nacional de Fomento</t>
  </si>
  <si>
    <t>Banco Continental S.A.E.C.A.</t>
  </si>
  <si>
    <t>Financiera Pyo. Japonesa</t>
  </si>
  <si>
    <t>Interfisa Banco S.A.E.C.A.</t>
  </si>
  <si>
    <t>Ueno Bank SA Gs</t>
  </si>
  <si>
    <t>Banco Familiar S.A.E.C.A.</t>
  </si>
  <si>
    <t>Bancop S.A.</t>
  </si>
  <si>
    <t>Sub-Total</t>
  </si>
  <si>
    <t>Bancos Cuenta Propia USD</t>
  </si>
  <si>
    <t>Banco Itaú Paraguay S.A..</t>
  </si>
  <si>
    <t>Sudameris Bank S.A.E.C.A..</t>
  </si>
  <si>
    <t>Banco Atlas S.A..</t>
  </si>
  <si>
    <t>Banco Morgan Stanley</t>
  </si>
  <si>
    <t>Bancos Varios USD</t>
  </si>
  <si>
    <t>Banco GNB Paraguay S.A..</t>
  </si>
  <si>
    <t>Banco Pershing - Latin Securities</t>
  </si>
  <si>
    <t>TOTAL DISPONIBILIDADES</t>
  </si>
  <si>
    <t>E) Créditos</t>
  </si>
  <si>
    <r>
      <t>Deudores por Intermediación:</t>
    </r>
    <r>
      <rPr>
        <sz val="11"/>
        <color theme="1"/>
        <rFont val="Gantari"/>
      </rPr>
      <t xml:space="preserve"> La composición es la siguiente</t>
    </r>
  </si>
  <si>
    <t>Comisión Colocación de Títulos</t>
  </si>
  <si>
    <t>Servicios Financieros</t>
  </si>
  <si>
    <t>Representación Obligacionista</t>
  </si>
  <si>
    <t>Mantenimiento Bursátil</t>
  </si>
  <si>
    <t xml:space="preserve">TOTAL  </t>
  </si>
  <si>
    <r>
      <t>Deudores Varios:</t>
    </r>
    <r>
      <rPr>
        <sz val="11"/>
        <color theme="1"/>
        <rFont val="Gantari"/>
      </rPr>
      <t xml:space="preserve"> La composición es la siguiente</t>
    </r>
  </si>
  <si>
    <t>Adelanto de Vto.</t>
  </si>
  <si>
    <t>Otras Deudas</t>
  </si>
  <si>
    <r>
      <t>Derechos Sobre Títulos por Contrato de Underwriting:</t>
    </r>
    <r>
      <rPr>
        <sz val="11"/>
        <color theme="1"/>
        <rFont val="Gantari"/>
      </rPr>
      <t xml:space="preserve"> A la fecha del presente informe la empresa no cuenta con contratos por dicho concepto.</t>
    </r>
  </si>
  <si>
    <r>
      <t>F) Cargos Diferidos:</t>
    </r>
    <r>
      <rPr>
        <sz val="11"/>
        <color theme="1"/>
        <rFont val="Gantari"/>
      </rPr>
      <t xml:space="preserve"> A la fecha del presente informe la entidad no tiene datos que informar en esta nota</t>
    </r>
  </si>
  <si>
    <r>
      <t>G) Otros Activos Corrientes y No Corrientes:</t>
    </r>
    <r>
      <rPr>
        <sz val="11"/>
        <color theme="1"/>
        <rFont val="Gantari"/>
      </rPr>
      <t xml:space="preserve"> La composición es la siguiente</t>
    </r>
  </si>
  <si>
    <t>OTROS ACTIVOS CORRIENTES</t>
  </si>
  <si>
    <t>Proyecto Core</t>
  </si>
  <si>
    <t>Anticipo Proveedores</t>
  </si>
  <si>
    <t>Gastos a Devengar</t>
  </si>
  <si>
    <t>Créditos al Personal</t>
  </si>
  <si>
    <t>Crédito Fiscal</t>
  </si>
  <si>
    <t>OTROS ACTIVOS NO CORRIENTES</t>
  </si>
  <si>
    <t>Fideicomiso Garantía</t>
  </si>
  <si>
    <t>Garantía de Alquiler</t>
  </si>
  <si>
    <t>H) Préstamos Financieros (corto y largo plazo)</t>
  </si>
  <si>
    <r>
      <t>Préstamos Financieros:</t>
    </r>
    <r>
      <rPr>
        <sz val="11"/>
        <color theme="1"/>
        <rFont val="Gantari"/>
      </rPr>
      <t xml:space="preserve"> Préstamos a Corto Plazo</t>
    </r>
  </si>
  <si>
    <t>INSTITUCIÓN</t>
  </si>
  <si>
    <t>Intereses a Pagar</t>
  </si>
  <si>
    <t>(-) Intereses a Devengar</t>
  </si>
  <si>
    <t>SUB TOTAL</t>
  </si>
  <si>
    <t>Préstamo USD</t>
  </si>
  <si>
    <t>Zeta Banco SAECA</t>
  </si>
  <si>
    <t>T.C. DNIT</t>
  </si>
  <si>
    <t>Sub-total</t>
  </si>
  <si>
    <t>TOTAL BANCOS</t>
  </si>
  <si>
    <t>Linea de Sobregiro</t>
  </si>
  <si>
    <t>BASA S.A.</t>
  </si>
  <si>
    <t>Interfisa</t>
  </si>
  <si>
    <t>Continental</t>
  </si>
  <si>
    <t>Itau Paraguay</t>
  </si>
  <si>
    <t>SUB TOTAL Gs</t>
  </si>
  <si>
    <t>TC. DNIT</t>
  </si>
  <si>
    <r>
      <t xml:space="preserve">I) Operación en Reporto: </t>
    </r>
    <r>
      <rPr>
        <sz val="11"/>
        <color theme="1"/>
        <rFont val="Gantari"/>
      </rPr>
      <t>Las operaciones Reportadas activas a la fecha son las siguientes</t>
    </r>
  </si>
  <si>
    <t>Fecha Op.</t>
  </si>
  <si>
    <t>Cod. Negociación</t>
  </si>
  <si>
    <t>Moneda</t>
  </si>
  <si>
    <t>Monto Contable</t>
  </si>
  <si>
    <t>Fecha de Vencimiento</t>
  </si>
  <si>
    <t>PYFRI01F3892</t>
  </si>
  <si>
    <t>Guaraní</t>
  </si>
  <si>
    <t>PYTNA02F1255</t>
  </si>
  <si>
    <t>PYTEL02F2269</t>
  </si>
  <si>
    <t>PYTAU04F8556</t>
  </si>
  <si>
    <t>Intereses a Vencer</t>
  </si>
  <si>
    <t>SUB-TOTAL OPERACIÓN EN REPORTO Gs</t>
  </si>
  <si>
    <t>PYSUD01F2204</t>
  </si>
  <si>
    <t>PYFRI01F3686</t>
  </si>
  <si>
    <t>PYBAM01F2487</t>
  </si>
  <si>
    <t>SUB-TOTAL OPERACIÓN EN REPORTO USD</t>
  </si>
  <si>
    <t>TOTAL OPERACIÓN EN REPORTO</t>
  </si>
  <si>
    <t>Monto Inicial</t>
  </si>
  <si>
    <t>J) Documentos y Cuentas por Pagar (corto y largo plazo)</t>
  </si>
  <si>
    <r>
      <t>Acreedores Varios:</t>
    </r>
    <r>
      <rPr>
        <sz val="11"/>
        <color theme="1"/>
        <rFont val="Gantari"/>
      </rPr>
      <t xml:space="preserve"> La composición es la siguiente</t>
    </r>
  </si>
  <si>
    <t>Servicios a Pagar Gs.</t>
  </si>
  <si>
    <t>Servicios a Pagar USD</t>
  </si>
  <si>
    <r>
      <t>L) Administración de Cartera:</t>
    </r>
    <r>
      <rPr>
        <sz val="11"/>
        <color theme="1"/>
        <rFont val="Gantari"/>
      </rPr>
      <t xml:space="preserve"> La entidad no cuenta con obligaciones a la fecha</t>
    </r>
  </si>
  <si>
    <r>
      <t>M) Otros Pasivos Corrientes y No Corrientes:</t>
    </r>
    <r>
      <rPr>
        <sz val="11"/>
        <color theme="1"/>
        <rFont val="Gantari"/>
      </rPr>
      <t xml:space="preserve"> La composición es la siguiente</t>
    </r>
  </si>
  <si>
    <t>Honorarios Especiales</t>
  </si>
  <si>
    <t>Tarjeta de Crédito</t>
  </si>
  <si>
    <t>Anticipo de Cliente</t>
  </si>
  <si>
    <t>N) Patrimonio</t>
  </si>
  <si>
    <t>SALDO AL INICIO</t>
  </si>
  <si>
    <t>AUMENTOS</t>
  </si>
  <si>
    <t>DISMINUCIÓN</t>
  </si>
  <si>
    <t>SALDO AL CIERRE</t>
  </si>
  <si>
    <t>Aporte no Capitalizado</t>
  </si>
  <si>
    <t>Reservas</t>
  </si>
  <si>
    <t>Resultado Acumulado</t>
  </si>
  <si>
    <r>
      <t>O) Previsiones:</t>
    </r>
    <r>
      <rPr>
        <sz val="11"/>
        <color theme="1"/>
        <rFont val="Gantari"/>
      </rPr>
      <t xml:space="preserve"> La entidad no considera necesario realizar previsiones</t>
    </r>
  </si>
  <si>
    <t>Aranceles y Fondo de Garantía</t>
  </si>
  <si>
    <t>Administrativos</t>
  </si>
  <si>
    <t>Ingresos Varios por Asesoría</t>
  </si>
  <si>
    <t>Servicios de Representación</t>
  </si>
  <si>
    <t>Ingresos Operativos Varios</t>
  </si>
  <si>
    <t>Manejo de Archivos</t>
  </si>
  <si>
    <t>Gastos Bursátiles</t>
  </si>
  <si>
    <t>Fidelización</t>
  </si>
  <si>
    <t>Gastos Varios de Comercialización</t>
  </si>
  <si>
    <t>Gastos de Viaje</t>
  </si>
  <si>
    <t>Gastos de Consumición</t>
  </si>
  <si>
    <t>Gastos al Personal</t>
  </si>
  <si>
    <t>Honorarios</t>
  </si>
  <si>
    <t>Gastos de Tecnología</t>
  </si>
  <si>
    <t>Absorción de Impuestos</t>
  </si>
  <si>
    <t>Donaciones</t>
  </si>
  <si>
    <t>Gastos Varios de Administración</t>
  </si>
  <si>
    <t>Mantenimiento y Limpieza</t>
  </si>
  <si>
    <t>Movilidad y Viático</t>
  </si>
  <si>
    <t>IVA Gasto</t>
  </si>
  <si>
    <t>Gastos de Tarjeta</t>
  </si>
  <si>
    <t>Nota 6 – Información Referente a Contingencias y Compromisos</t>
  </si>
  <si>
    <r>
      <t xml:space="preserve">A) Compromisos Directos: </t>
    </r>
    <r>
      <rPr>
        <sz val="11"/>
        <color theme="1"/>
        <rFont val="Gantari"/>
      </rPr>
      <t>A la fecha del informe no existen compromisos directos relevantes que informar o detallar en la presente nota.</t>
    </r>
  </si>
  <si>
    <r>
      <t xml:space="preserve">B) Contingencias Legales: </t>
    </r>
    <r>
      <rPr>
        <sz val="11"/>
        <color theme="1"/>
        <rFont val="Gantari"/>
      </rPr>
      <t>La empresa no cuenta con juicios ni otras acciones que comprometa a la libre disponibilidad de sus bienes ni al libre desarrollo de sus actividades comerciales.</t>
    </r>
  </si>
  <si>
    <r>
      <t xml:space="preserve">C) Garantías Constituidas: </t>
    </r>
    <r>
      <rPr>
        <sz val="11"/>
        <rFont val="Gantari"/>
      </rPr>
      <t>Cadiem Casa de Bolsa dando cumplimiento de la obligación establecida en la Ley 5810/17 en su artículo 111, constituyo a favor de la BVA en fecha 05/07/2023 la garantía sobre Bonos, con las siguientes características:
•	Emisor:			Grupo Vazquez
•	Título:			Bono
•	ISIN:			PYGVA01F1673
•	Cantidad:		100
•	Valor Nominal Total:	USD 100.000-
•	Vencimiento:		29/06/2026
•	Tasa Nominal:		6,5%</t>
    </r>
  </si>
  <si>
    <t>Nota 7 – Hechos posteriores al Cierre del Ejercicio:</t>
  </si>
  <si>
    <t>Entre la fecha de cierre y la fecha de emisión de estos estados financieros, no han ocurrido hechos significativos de carácter financiero o de otra índole que afecten la situación patrimonial y financiera o los resultados de la Sociedad.</t>
  </si>
  <si>
    <t>Nota 8 – Limitación a la libre disponibilidad de los activos o del patrimonio y cualquier restricción al derecho de propiedad.</t>
  </si>
  <si>
    <t>La empresa no cuenta con ningún tipo de limitación a libre disposición de los activos o de patrimonio, tampoco existe restricciones al derecho de la propiedad.</t>
  </si>
  <si>
    <t>Nota 9 – Cambios Contables</t>
  </si>
  <si>
    <t>No se incurrió a ningún cambio de procedimiento en la aplicación y estimación contable en referencia a los ejercicios anteriores al presente.</t>
  </si>
  <si>
    <t>Nota 10 – Restricciones para distribución de Utilidades</t>
  </si>
  <si>
    <t>La empresa, una vez aprobada por asamblea y retenido el Impuesto a los Dividendos y Utilidades (IDU) según esta reglamentada en el Título II de la Ley 6380/19, distribuye sin ninguna restricción las utilidades disponibles al cierre de cada periodo.</t>
  </si>
  <si>
    <t>Nota 11 – Sanciones</t>
  </si>
  <si>
    <t>La empresa no cuenta con ningún tipo de sanciones a la fecha del presente informe.</t>
  </si>
  <si>
    <t>Nota 12 – Cuentas de Orden</t>
  </si>
  <si>
    <t>INFIRMACIÓN SOBRE EL DOCUMENTO Y EMISOR</t>
  </si>
  <si>
    <t>INFORMACIÓN SOBRE EL EMISOR AL FECHA DE LA ÚLTIMA INFORMACIÓN DISPONIBLE</t>
  </si>
  <si>
    <t>EMISOR</t>
  </si>
  <si>
    <t>TIPO DE TÍTULO</t>
  </si>
  <si>
    <t>CANTIDAD DE TÍTULOS</t>
  </si>
  <si>
    <t>VALOR NOMINAL UNITARIO</t>
  </si>
  <si>
    <t>VALOR CONTABLE</t>
  </si>
  <si>
    <t>RESULTADO</t>
  </si>
  <si>
    <t>SUB TOTAL GS</t>
  </si>
  <si>
    <t>SUB TOTAL USD</t>
  </si>
  <si>
    <t>SUB TOTAL EN GS</t>
  </si>
  <si>
    <t>TOTAL AL 31/12/2024</t>
  </si>
  <si>
    <t>CAJA DE VALORES DEL PARAGUAY</t>
  </si>
  <si>
    <t>CADIEM AFPISA</t>
  </si>
  <si>
    <t>TERRENOS</t>
  </si>
  <si>
    <t>Titulo</t>
  </si>
  <si>
    <t>CANTIDAD</t>
  </si>
  <si>
    <t>VALOR NOMINAL</t>
  </si>
  <si>
    <t>VALOR DE MERCADO</t>
  </si>
  <si>
    <t>(En Guaraníes)</t>
  </si>
  <si>
    <t xml:space="preserve">R U B R O </t>
  </si>
  <si>
    <t>VALORES ORIGINALES</t>
  </si>
  <si>
    <t>DEPRECIACIONES</t>
  </si>
  <si>
    <t>NETO RESULTANTE</t>
  </si>
  <si>
    <t>Valores al inicio</t>
  </si>
  <si>
    <t>Altas</t>
  </si>
  <si>
    <t>Bajas</t>
  </si>
  <si>
    <t>Revalúo del Período</t>
  </si>
  <si>
    <t>Valores al Cierre</t>
  </si>
  <si>
    <t>Acumuladas al inicio</t>
  </si>
  <si>
    <t>Depreciación del Período</t>
  </si>
  <si>
    <t>Acumuladas al Cierre</t>
  </si>
  <si>
    <t>Bienes de uso e intangible</t>
  </si>
  <si>
    <t>Muebles y Útiles</t>
  </si>
  <si>
    <t>Equipos de Oficina</t>
  </si>
  <si>
    <t>Equipos de Informática</t>
  </si>
  <si>
    <t>Instalaciones</t>
  </si>
  <si>
    <t>Mejoras en Predio Ajeno</t>
  </si>
  <si>
    <t>Maquinarias y Equipos</t>
  </si>
  <si>
    <t>Licencias</t>
  </si>
  <si>
    <t>ANEXO DE CAPITAL</t>
  </si>
  <si>
    <t>CAPITAL INTEGRADO</t>
  </si>
  <si>
    <t>Accionistas</t>
  </si>
  <si>
    <t>% Participación en el Capital Integrado</t>
  </si>
  <si>
    <t>(%) Votos</t>
  </si>
  <si>
    <t>Liliana Yolanda Meza</t>
  </si>
  <si>
    <t>Jaime Hitoshi Kurosu Ishigaki</t>
  </si>
  <si>
    <t>MADIBA S.A.</t>
  </si>
  <si>
    <t>James Edward Clifton Spalding Hellmer</t>
  </si>
  <si>
    <t>Erasmo Luis Aguilar Delvalle</t>
  </si>
  <si>
    <t>Hugo Cesar Recalde Benitez</t>
  </si>
  <si>
    <t>Roberto Jose Blumenfeld</t>
  </si>
  <si>
    <t>Francisco Yanagida Ishikawa</t>
  </si>
  <si>
    <t>Natalia Trinidad</t>
  </si>
  <si>
    <t>Osvaldo Serafini</t>
  </si>
  <si>
    <t>Cipriano Eduardo Codas Elizeche</t>
  </si>
  <si>
    <t>Julio Ruben Sykora Frich</t>
  </si>
  <si>
    <t>Carlos Roberto Díaz Rossi</t>
  </si>
  <si>
    <t>Myriam Silva</t>
  </si>
  <si>
    <t>Viviana Cabrera</t>
  </si>
  <si>
    <t>Roberto Acosta</t>
  </si>
  <si>
    <t>Miriam Concepcion Ayala Vda. De Contreras</t>
  </si>
  <si>
    <t xml:space="preserve">Verónica Contreras Ayala </t>
  </si>
  <si>
    <t>RAS S.A.</t>
  </si>
  <si>
    <t>Marcos Aurelio Mañotti Gonzalez</t>
  </si>
  <si>
    <t xml:space="preserve">Jorge Luis Roman Zaracho </t>
  </si>
  <si>
    <t xml:space="preserve">Jose Maria Mañotti Gonzalez </t>
  </si>
  <si>
    <t>Emilio Samuel Hirschkorn Skliar</t>
  </si>
  <si>
    <t>AGB Constructora S.A.</t>
  </si>
  <si>
    <t xml:space="preserve">Victor Ignacio Gonzalez Acosta </t>
  </si>
  <si>
    <t>Marcelo Andres Diaz de Vivar  Kroug</t>
  </si>
  <si>
    <t>Roberto Fabian Elías Díaz</t>
  </si>
  <si>
    <t>Cimar S.A.</t>
  </si>
  <si>
    <t>Maria Lourdes Gamarra Marin</t>
  </si>
  <si>
    <t>Lucia Emilia Ayala Person</t>
  </si>
  <si>
    <t>Hugo Teodoro Berkemeyer Rodriguez</t>
  </si>
  <si>
    <t>Marcelo Emilio Ayala Person</t>
  </si>
  <si>
    <t>Hugo Fernando Martínez Fernandez</t>
  </si>
  <si>
    <t>Rodrigo Garcia</t>
  </si>
  <si>
    <t>Ricardo Daniel Contreras</t>
  </si>
  <si>
    <t>Composición de saldos con relacionadas</t>
  </si>
  <si>
    <t>Cuentas a Cobrar</t>
  </si>
  <si>
    <t>NOMBRE</t>
  </si>
  <si>
    <t>RELACION</t>
  </si>
  <si>
    <t>TIPO DE OPERACIÓN</t>
  </si>
  <si>
    <t>Cadiem AFPISA</t>
  </si>
  <si>
    <t>Controlada</t>
  </si>
  <si>
    <t>Agente Colocador</t>
  </si>
  <si>
    <t>Aranceles por Operación</t>
  </si>
  <si>
    <t>Créditos Varios</t>
  </si>
  <si>
    <t>Jorge Ugarte</t>
  </si>
  <si>
    <t>Plana ejecutiva</t>
  </si>
  <si>
    <t>Gloria Ayala</t>
  </si>
  <si>
    <t>Directores</t>
  </si>
  <si>
    <t>César Paredes</t>
  </si>
  <si>
    <t>Cuentas por Pagar</t>
  </si>
  <si>
    <t>Por Servicios</t>
  </si>
  <si>
    <t>INGRESOS</t>
  </si>
  <si>
    <t>Valuación</t>
  </si>
  <si>
    <t>Fátima Flecha</t>
  </si>
  <si>
    <t>TOTAL INGRESOS</t>
  </si>
  <si>
    <t>EGRESOS</t>
  </si>
  <si>
    <t>GASTOS</t>
  </si>
  <si>
    <t>TOTAL GASTOS</t>
  </si>
  <si>
    <r>
      <t>Proyecto Core</t>
    </r>
    <r>
      <rPr>
        <sz val="8"/>
        <rFont val="Gantari"/>
      </rPr>
      <t xml:space="preserve"> (*)</t>
    </r>
  </si>
  <si>
    <t xml:space="preserve"> (*) El valor presentado en esta línea corresponde a la inversión devengada/pagada en el marco del Proyecto Core. Dicho importar seguirá incrementándose a lo largo del desarrollo del proyecto, y solo una vez finalizado se iniciará el proceso de amortización. Se prevé que la culminación e implementación del sistema se realice hacia finales del año 2026.</t>
  </si>
  <si>
    <t>Inmuebles</t>
  </si>
  <si>
    <t>Ingresos por Operaciones y Servicios a Personas Relacionadas</t>
  </si>
  <si>
    <t>Otros Ingresos Operativos</t>
  </si>
  <si>
    <t>Sudameris Bank Gs</t>
  </si>
  <si>
    <t>Biotec del Paraguay S.A.</t>
  </si>
  <si>
    <t>Electroban S.A.E.C.A.</t>
  </si>
  <si>
    <t>Zeta Banco S.A.E.C.A.</t>
  </si>
  <si>
    <t>Cheque Diferido</t>
  </si>
  <si>
    <t>Pagarés</t>
  </si>
  <si>
    <t>SUDAMERIS BANK S.A.E.C.A.</t>
  </si>
  <si>
    <t>BANCO  BASA S.A.</t>
  </si>
  <si>
    <t>FRIGORIFICO CONCEPCION S.A.</t>
  </si>
  <si>
    <t>Presidente con el 22,70% de los Votos - 15,35% del Capital</t>
  </si>
  <si>
    <t>Vice-Presidente con el 22,70% de los Votos – 15,35% del Capital</t>
  </si>
  <si>
    <t>Jessica Diaz</t>
  </si>
  <si>
    <t>Tipo de cambio DNIT</t>
  </si>
  <si>
    <t>Tipo de cambio BCP</t>
  </si>
  <si>
    <t>Tipo de cambio unico</t>
  </si>
  <si>
    <t>Bank of New York Mellon USD</t>
  </si>
  <si>
    <t>Dólar</t>
  </si>
  <si>
    <t>Valuación Acciones CAVAPY</t>
  </si>
  <si>
    <t>Mathías Velázquez</t>
  </si>
  <si>
    <t>Milmar S.A.</t>
  </si>
  <si>
    <t>Andrés Chang</t>
  </si>
  <si>
    <t>Maria José Aguilar Castro</t>
  </si>
  <si>
    <t>Stella Maria Castro</t>
  </si>
  <si>
    <t>TOTAL AL 30/06/2025</t>
  </si>
  <si>
    <t>BANCO GNB PARAGUAY S.A.E.C.A</t>
  </si>
  <si>
    <t>SOLAR AHORRO Y FINANZAS S.A.E.C.A</t>
  </si>
  <si>
    <t>TELECEL S.A.</t>
  </si>
  <si>
    <t>ALPACA S.A.</t>
  </si>
  <si>
    <t>Agencia Financiera de Desarrollo</t>
  </si>
  <si>
    <t>INDEX SACI</t>
  </si>
  <si>
    <t>IZAGUIRRE BARRAIL INVERSORA S.A.E.C.A</t>
  </si>
  <si>
    <t>Grupo Vazquez SAE</t>
  </si>
  <si>
    <t>EMSA Inmobiliaria S.A.</t>
  </si>
  <si>
    <t>EXXEL TECHNOLOGIES SAE</t>
  </si>
  <si>
    <t>Tu Financiera S.A.E.C.A</t>
  </si>
  <si>
    <t>MINISTERIO DE ECONOMIA Y FINANZAS</t>
  </si>
  <si>
    <t>GESTIONES Y COBRANZAS S.A.</t>
  </si>
  <si>
    <t>BANCO NACIONAL DE FOMENTO</t>
  </si>
  <si>
    <t>CDA</t>
  </si>
  <si>
    <t>Preferida D</t>
  </si>
  <si>
    <t>Preferida E</t>
  </si>
  <si>
    <t>Gs. 53.000.000.000</t>
  </si>
  <si>
    <t>Gs.49.0000.000.000</t>
  </si>
  <si>
    <t>Amambay Cardozo</t>
  </si>
  <si>
    <t>Jezabel Pando</t>
  </si>
  <si>
    <t>Solar Banco S.A.E.</t>
  </si>
  <si>
    <t>Ueno Bank SA</t>
  </si>
  <si>
    <t>Prov. p/ Gratificación Especial Premio</t>
  </si>
  <si>
    <t>ITTI SAECA</t>
  </si>
  <si>
    <t>S.A.C.I. H.Petersen</t>
  </si>
  <si>
    <t>QUIMISUR SAECA</t>
  </si>
  <si>
    <t>UENO BANK S.A.E.C.A.</t>
  </si>
  <si>
    <t>Operaciones</t>
  </si>
  <si>
    <t>N/A</t>
  </si>
  <si>
    <t>Comprobantes Pendientes de Entrega</t>
  </si>
  <si>
    <t>Recupero de Gastos</t>
  </si>
  <si>
    <t>Aranceles SIV-SEPRELAD-CAVAPY</t>
  </si>
  <si>
    <t>Consultorias</t>
  </si>
  <si>
    <t>Judith Vera</t>
  </si>
  <si>
    <t>Correspondiente al 31/12/2025, presentado en forma comparativa con el ejercicio cerrado al 31/12/2024</t>
  </si>
  <si>
    <t>Información al 31/12/2025</t>
  </si>
  <si>
    <t>Notas a los Estados Contables al 31 de diciembre de 2025</t>
  </si>
  <si>
    <t>Solar Banco SAE</t>
  </si>
  <si>
    <t>VENTA OPERATIVA</t>
  </si>
  <si>
    <t>Venta de Cartera Propia</t>
  </si>
  <si>
    <t>RESULTADO BRUTO</t>
  </si>
  <si>
    <t>Gestión Adm. y Reestructuración</t>
  </si>
  <si>
    <t>Prov. Gratificaciones 285/93</t>
  </si>
  <si>
    <t>Documentos a rendir</t>
  </si>
  <si>
    <t>Los montos presentados en las cuentas de orden, como parte de la información contenida en los estados contables, corresponden al total del patrimonio administrado por Cadiem Casa de Bolsa SA al 30 de diciembre de 2025. Dicho patrimonio está compuesto por títulos valores en formato físico y electrónico.
Los títulos valores en formato físico se encuentran resguardados en CAVAPY, mientras que los títulos en formato electrónico están registrados dentro del sistema electrónico de la Bolsa de Valores de Asunción.</t>
  </si>
  <si>
    <t>Cuadro de Intangibles por al 31 de Diciembre de 2025</t>
  </si>
  <si>
    <t>Cuadro de Bienes de Uso al 31 de Diciembre de 2025</t>
  </si>
  <si>
    <t>Cartera de Inversiones al 31/12/2025 comparativo al 31/12/2024</t>
  </si>
  <si>
    <t>Bono Corporativo</t>
  </si>
  <si>
    <t>Alamo SA</t>
  </si>
  <si>
    <t>Bono Financiero</t>
  </si>
  <si>
    <t>Inverfin SAECA</t>
  </si>
  <si>
    <t>Kurosu &amp; Compañía  SA</t>
  </si>
  <si>
    <t>LIBRERIA Y PAPELERIA NOVA SA</t>
  </si>
  <si>
    <t>Bonos del Tesoro</t>
  </si>
  <si>
    <t>TECNOLOGIA DEL SUR S.A.E</t>
  </si>
  <si>
    <t>Bono Subordinado</t>
  </si>
  <si>
    <t>UENO HOLDING SAECA</t>
  </si>
  <si>
    <t xml:space="preserve">Acciones </t>
  </si>
  <si>
    <t>BRASKEM</t>
  </si>
  <si>
    <t>Exterior</t>
  </si>
  <si>
    <t>UENO BANK SOCIEDAD ANÃNIMA</t>
  </si>
  <si>
    <t>TOTAL AL 31/12/2025</t>
  </si>
  <si>
    <t>Composición Accionaria al 31/12/2025</t>
  </si>
  <si>
    <t>Liliana Meza</t>
  </si>
  <si>
    <t>Mathias Velazquez</t>
  </si>
  <si>
    <t>Myriam Ayala</t>
  </si>
  <si>
    <t>Director de Tecnologia</t>
  </si>
  <si>
    <t>Nicolas González Oddone</t>
  </si>
  <si>
    <t>Los estados contables fueron aprobados por Acta de Directorio N°273  de fecha 05/03/2026 sin ninguna observación que mencionar.</t>
  </si>
  <si>
    <t>(-) Costo de Venta de Cartera Propia</t>
  </si>
  <si>
    <t>P) Venta y Costo de Venta de Cartera de Inversiones</t>
  </si>
  <si>
    <r>
      <t xml:space="preserve">La entidad realiza operaciones de compra y venta de instrumentos financieros, incluyendo títulos de renta fija (tales como Certificados de Depósito de Ahorro y Bonos) y títulos de renta variable (acciones preferidas con rendimiento fijo temporal), los cuales son mantenidos como parte de su cartera propia.
</t>
    </r>
    <r>
      <rPr>
        <b/>
        <sz val="11"/>
        <color theme="1"/>
        <rFont val="Gantari"/>
      </rPr>
      <t>Reconocimiento y medición inicial:</t>
    </r>
    <r>
      <rPr>
        <sz val="11"/>
        <color theme="1"/>
        <rFont val="Gantari"/>
      </rPr>
      <t xml:space="preserve">
Los instrumentos financieros son reconocidos inicialmente a su costo de adquisición, formando parte del activo.
</t>
    </r>
    <r>
      <rPr>
        <b/>
        <sz val="11"/>
        <color theme="1"/>
        <rFont val="Gantari"/>
      </rPr>
      <t>Medición posterior:</t>
    </r>
    <r>
      <rPr>
        <sz val="11"/>
        <color theme="1"/>
        <rFont val="Gantari"/>
      </rPr>
      <t xml:space="preserve">
Mientras los instrumentos permanecen en cartera, son valuados a costo más los rendimientos devengados, calculados en base a la tasa nominal del instrumento.
Los ingresos por devengamiento son reconocidos en resultados del periodo, con contrapartida en el valor del activo, incrementando el valor en libros de los instrumentos.
</t>
    </r>
    <r>
      <rPr>
        <b/>
        <sz val="11"/>
        <color theme="1"/>
        <rFont val="Gantari"/>
      </rPr>
      <t>Reconocimiento de ingresos por venta:</t>
    </r>
    <r>
      <rPr>
        <sz val="11"/>
        <color theme="1"/>
        <rFont val="Gantari"/>
      </rPr>
      <t xml:space="preserve">
Al momento de la enajenación de los instrumentos financieros, el ingreso correspondiente es reconocido en el estado de resultados dentro del rubro “Venta de cartera propia”.
</t>
    </r>
    <r>
      <rPr>
        <b/>
        <sz val="11"/>
        <color theme="1"/>
        <rFont val="Gantari"/>
      </rPr>
      <t>Determinación del costo de venta:</t>
    </r>
    <r>
      <rPr>
        <sz val="11"/>
        <color theme="1"/>
        <rFont val="Gantari"/>
      </rPr>
      <t xml:space="preserve">
El costo de venta de los instrumentos enajenados se determina utilizando el método de costo promedio ponderado, considerando el valor en libros de los instrumentos al momento de su venta.
</t>
    </r>
    <r>
      <rPr>
        <b/>
        <sz val="11"/>
        <color theme="1"/>
        <rFont val="Gantari"/>
      </rPr>
      <t>Presentación en los estados financieros:</t>
    </r>
    <r>
      <rPr>
        <sz val="11"/>
        <color theme="1"/>
        <rFont val="Gantari"/>
      </rPr>
      <t xml:space="preserve">
La entidad presenta en forma agregada los resultados por venta de cartera, sin distinguir por tipo de instrumento financiero en el estado de resultados. No obstante, dicha información es gestionada y controlada a nivel interno para fines de análisis y gestión.
Como resultado de lo anterior, la utilidad bruta expuesta corresponde a la diferencia entre el precio de venta de los instrumentos financieros y su correspondiente costo determinado conforme a la metodología descripta precedentemente.</t>
    </r>
  </si>
  <si>
    <t>Q) Otros Ingresos Operativos</t>
  </si>
  <si>
    <t>R) Otros Gastos Operativos, de Comercialización y de Administración</t>
  </si>
  <si>
    <t>5.S</t>
  </si>
  <si>
    <t>Con el objetivo de mejorar la comparabilidad de la información presentada, determinadas partidas del periodo comparativo han sido reclasificadas y/o reexpresadas para adecuarlas a los criterios de presentación del ejercicio actual. Dichas reclasificaciones no afectan el resultado del ejercicio ni el patrimonio neto previamente reportado.</t>
  </si>
  <si>
    <r>
      <t xml:space="preserve">D) Disponibilidades: </t>
    </r>
    <r>
      <rPr>
        <sz val="11"/>
        <color theme="1"/>
        <rFont val="Gantari"/>
      </rPr>
      <t>Al 31 de diciembre de 2025, la Sociedad mantiene saldos correspondientes a disponibilidades vinculadas a operaciones por cuenta de terceros, los cuales se encuentran debidamente identificados y administrados en forma separada de los recursos propios, en cumplimiento de las disposiciones regulatorias vigentes.
No obstante, y en aplicación de un criterio de prudencia y adecuada exposición, dichos saldos se presentan transitoriamente dentro del rubro disponibilidades, reconociéndose simultáneamente el pasivo asociado frente a los clientes.
La Sociedad se encuentra en proceso de adecuación operativa para la implementación de un esquema de cuentas segregadas (cuentas cash), tras lo cual estos saldos serán expuestos conforme a su naturaleza en cuentas de orden</t>
    </r>
  </si>
  <si>
    <t>Otros Egresos</t>
  </si>
  <si>
    <t>Las partidas de activos y pasivos en moneda extranjera fueron valuadas utilizando el tipo de cambio de cierre. Hasta el mes de diciembre de 2024, se utilizó el tipo de cambio proporcionado por la Dirección Nacional de Ingresos Tributarios (DNIT), el cual no difiere significativamente del vigente en el mercado libre de cambios.
A partir del ejercicio 2025, y en cumplimiento de la Resolución SV. SG N° 00003/2024, la Sociedad adopta como referencia la cotización referencial mensual publicada por el Banco Central del Paraguay, utilizando el tipo de cambio vigente al 31 de diciembre de 2025.</t>
  </si>
  <si>
    <t>La presente nota expone la posición de la Sociedad en moneda extranjera al cierre de cada ejercicio, detallando los activos y pasivos denominados en monedas distintas a la moneda funcional.
La posición neta en moneda extranjera refleja la exposición de la Sociedad al riesgo de variaciones en los tipos de cambio, y se determina como la diferencia entre los activos y pasivos denominados en dichas monedas, valuados al tipo de cambio de cierre correspondiente.</t>
  </si>
  <si>
    <t>La presente nota expone los resultados generados por la valuación de activos y pasivos monetarios denominados en moneda extranjera al cierre de cada ejercicio.
Dichos resultados surgen de la aplicación del tipo de cambio vigente a la fecha de cierre sobre las partidas monetarias en moneda extranjera, reconociéndose las diferencias de cambio en el resultado del ejercicio.
Las ganancias o pérdidas por valuación reflejan el efecto de las variaciones en el tipo de cambio sobre la posición monetaria neta de la Sociedad en moneda extranjera, distinguiendo entre activos y pasivos.
En este sentido, las variaciones en los tipos de cambio pueden generar impactos positivos o negativos en los resultados, dependiendo de si la Sociedad mantiene una posición neta activa o pasiva en moneda extranjera durante el período.</t>
  </si>
  <si>
    <t>Inversiones de Corto Plazo</t>
  </si>
  <si>
    <t>Las inversiones a corto plazo corresponden a instrumentos financieros adquiridos en el marco de la operativa de intermediación y negociación de la Sociedad.
Dichos instrumentos se valúan a su costo de adquisición, incorporando el devengamiento de los rendimientos financieros conforme a las condiciones nominales de cada título.
Los resultados generados por la compra y venta de estos instrumentos, así como los intereses devengados, son reconocidos en el resultado del ejercicio en el período en que se producen.</t>
  </si>
  <si>
    <t xml:space="preserve">Las inversiones permanentes se encuentran valuadas de acuerdo con el método de la participación patrimonial (VPP), reconociendo en resultados la proporción correspondiente de los resultados generados por las entidades participadas.
</t>
  </si>
  <si>
    <t>Acciones de la Bolsa de Valores de Asunción</t>
  </si>
  <si>
    <t>Las acciones de la Bolsa de Valores y Productos de Asunción S.A. (BVPASA) se exponen en forma separada del resto de las inversiones permanentes, en atención a su naturaleza particular como instrumento requerido para la participación en el mercado de valores, así como por su criterio de valuación específico.
A diferencia de otras inversiones permanentes, las acciones se valúan considerando el último valor de negociación disponible al cierre del ejercicio, por lo que su presentación separada permite una mejor exposición y comprensión de su impacto en la situación patrimonial de la Sociedad.</t>
  </si>
  <si>
    <t>5.K</t>
  </si>
  <si>
    <r>
      <t>K) Acreedores por Intermediación (Corto y Largo Plazo):</t>
    </r>
    <r>
      <rPr>
        <sz val="11"/>
        <color theme="1"/>
        <rFont val="Gantari"/>
      </rPr>
      <t xml:space="preserve"> La composición es la siguiente</t>
    </r>
  </si>
  <si>
    <t>Intermediación Negociación de Títulos</t>
  </si>
  <si>
    <t>Acreedores por Vto. Título</t>
  </si>
  <si>
    <t>Banco Continental S.A.E.C.A. USD</t>
  </si>
  <si>
    <t>Banco Continental S.A.E.C.A. Gs</t>
  </si>
  <si>
    <t>Bank of New York Mellon Terceros</t>
  </si>
  <si>
    <t>Banco Pershing - Terceros USD</t>
  </si>
  <si>
    <t>Banco Itaú Paraguay S.A. Gs.</t>
  </si>
  <si>
    <t>Banco Itaú Paraguay S.A. USD</t>
  </si>
  <si>
    <t>T.C. BCP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</si>
</sst>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3" formatCode="_ * #,##0.00_ ;_ * \-#,##0.00_ ;_ * &quot;-&quot;??_ ;_ @_ "/>
    <numFmt numFmtId="164" formatCode="_-* #,##0_-;\-* #,##0_-;_-* &quot;-&quot;_-;_-@_-"/>
    <numFmt numFmtId="165" formatCode="_-* #,##0\ _€_-;\-* #,##0\ _€_-;_-* &quot;-&quot;\ _€_-;_-@_-"/>
    <numFmt numFmtId="166" formatCode="_(* #,##0_);_(* \(#,##0\);_(* &quot;-&quot;_);_(@_)"/>
    <numFmt numFmtId="167" formatCode="#,##0_);\(#,##0\);\ &quot;-&quot;_)"/>
    <numFmt numFmtId="168" formatCode="_(* #,##0.00_);_(* \(#,##0.00\);_(* &quot;-&quot;_);_(@_)"/>
    <numFmt numFmtId="169" formatCode="_ * #,##0.00_ ;_ * \-#,##0.00_ ;_ * &quot;-&quot;_ ;_ @_ "/>
    <numFmt numFmtId="170" formatCode="_ * #,##0_ ;_ * \-#,##0_ ;_ * \-_ ;_ @_ "/>
  </numFmts>
  <fonts count="33">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10"/>
      <name val="Verdana"/>
      <family val="2"/>
    </font>
    <font>
      <sz val="11"/>
      <color theme="1"/>
      <name val="Gantari"/>
    </font>
    <font>
      <u/>
      <sz val="11"/>
      <color theme="10"/>
      <name val="Gantari"/>
    </font>
    <font>
      <b/>
      <u/>
      <sz val="11"/>
      <color theme="1"/>
      <name val="Gantari"/>
    </font>
    <font>
      <b/>
      <sz val="11"/>
      <color theme="1"/>
      <name val="Gantari"/>
    </font>
    <font>
      <b/>
      <sz val="10"/>
      <color theme="1"/>
      <name val="Gantari"/>
    </font>
    <font>
      <sz val="11"/>
      <name val="Gantari"/>
    </font>
    <font>
      <b/>
      <sz val="11"/>
      <color rgb="FF000000"/>
      <name val="Gantari"/>
    </font>
    <font>
      <b/>
      <sz val="11"/>
      <name val="Gantari"/>
    </font>
    <font>
      <sz val="8"/>
      <color theme="1"/>
      <name val="Gantari"/>
    </font>
    <font>
      <b/>
      <sz val="11"/>
      <color rgb="FFFFFFFF"/>
      <name val="Gantari"/>
    </font>
    <font>
      <sz val="11"/>
      <color rgb="FFFFFFFF"/>
      <name val="Gantari"/>
    </font>
    <font>
      <sz val="11"/>
      <color rgb="FFFF0000"/>
      <name val="Gantari"/>
    </font>
    <font>
      <b/>
      <sz val="9"/>
      <color theme="1"/>
      <name val="Gantari"/>
    </font>
    <font>
      <u/>
      <sz val="11"/>
      <color theme="1"/>
      <name val="Gantari"/>
    </font>
    <font>
      <i/>
      <sz val="10"/>
      <color theme="1"/>
      <name val="Gantari"/>
    </font>
    <font>
      <b/>
      <i/>
      <sz val="11"/>
      <name val="Gantari"/>
    </font>
    <font>
      <b/>
      <sz val="11"/>
      <color indexed="8"/>
      <name val="Gantari"/>
    </font>
    <font>
      <b/>
      <sz val="10"/>
      <color indexed="8"/>
      <name val="Gantari"/>
    </font>
    <font>
      <b/>
      <u/>
      <sz val="11"/>
      <color indexed="8"/>
      <name val="Gantari"/>
    </font>
    <font>
      <sz val="11"/>
      <color indexed="8"/>
      <name val="Gantari"/>
    </font>
    <font>
      <u/>
      <sz val="11"/>
      <name val="Gantari"/>
    </font>
    <font>
      <i/>
      <sz val="10"/>
      <color rgb="FFFF0000"/>
      <name val="Gantari"/>
    </font>
    <font>
      <i/>
      <sz val="11"/>
      <color theme="1"/>
      <name val="Gantari"/>
    </font>
    <font>
      <sz val="11"/>
      <color rgb="FF000000"/>
      <name val="Calibri"/>
      <family val="2"/>
    </font>
    <font>
      <sz val="11"/>
      <color rgb="FF000000"/>
      <name val="Gantari"/>
    </font>
    <font>
      <b/>
      <sz val="8"/>
      <name val="Gantari"/>
    </font>
    <font>
      <sz val="8"/>
      <name val="Gantari"/>
    </font>
    <font>
      <sz val="11"/>
      <color rgb="FF000000"/>
      <name val="Calibri"/>
      <family val="2"/>
      <charset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s>
  <borders count="33">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thin">
        <color auto="1"/>
      </top>
      <bottom style="double">
        <color indexed="64"/>
      </bottom>
      <diagonal/>
    </border>
    <border>
      <left style="thin">
        <color indexed="64"/>
      </left>
      <right style="medium">
        <color indexed="64"/>
      </right>
      <top/>
      <bottom/>
      <diagonal/>
    </border>
  </borders>
  <cellStyleXfs count="21">
    <xf numFmtId="0" fontId="0" fillId="0" borderId="0"/>
    <xf numFmtId="41"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41" fontId="1" fillId="0" borderId="0" applyFont="0" applyFill="0" applyBorder="0" applyAlignment="0" applyProtection="0"/>
    <xf numFmtId="0" fontId="4" fillId="0" borderId="0"/>
    <xf numFmtId="41" fontId="1" fillId="0" borderId="0" applyFont="0" applyFill="0" applyBorder="0" applyAlignment="0" applyProtection="0"/>
    <xf numFmtId="164" fontId="1" fillId="0" borderId="0" applyFont="0" applyFill="0" applyBorder="0" applyAlignment="0" applyProtection="0"/>
    <xf numFmtId="0" fontId="28" fillId="0" borderId="0"/>
    <xf numFmtId="41" fontId="1" fillId="0" borderId="0" applyFont="0" applyFill="0" applyBorder="0" applyAlignment="0" applyProtection="0"/>
    <xf numFmtId="170" fontId="32" fillId="0" borderId="0" applyBorder="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28" fillId="0" borderId="0" applyFont="0" applyFill="0" applyBorder="0" applyAlignment="0" applyProtection="0"/>
  </cellStyleXfs>
  <cellXfs count="502">
    <xf numFmtId="0" fontId="0" fillId="0" borderId="0" xfId="0"/>
    <xf numFmtId="0" fontId="5" fillId="0" borderId="0" xfId="0" applyFont="1"/>
    <xf numFmtId="0" fontId="6" fillId="0" borderId="0" xfId="3" applyFont="1"/>
    <xf numFmtId="0" fontId="8" fillId="0" borderId="0" xfId="0" applyFont="1" applyAlignment="1">
      <alignment horizontal="center"/>
    </xf>
    <xf numFmtId="0" fontId="5" fillId="0" borderId="13" xfId="0" applyFont="1" applyBorder="1"/>
    <xf numFmtId="0" fontId="5" fillId="0" borderId="13" xfId="0" applyFont="1" applyBorder="1" applyAlignment="1">
      <alignment horizontal="center"/>
    </xf>
    <xf numFmtId="41" fontId="5" fillId="0" borderId="13" xfId="1" applyFont="1" applyBorder="1"/>
    <xf numFmtId="0" fontId="5" fillId="0" borderId="4" xfId="0" applyFont="1" applyBorder="1"/>
    <xf numFmtId="0" fontId="12" fillId="4" borderId="15" xfId="6" applyFont="1" applyFill="1" applyBorder="1" applyAlignment="1">
      <alignment horizontal="center" vertical="center" wrapText="1"/>
    </xf>
    <xf numFmtId="0" fontId="12" fillId="4" borderId="4" xfId="6" applyFont="1" applyFill="1" applyBorder="1" applyAlignment="1">
      <alignment horizontal="center" vertical="center" wrapText="1"/>
    </xf>
    <xf numFmtId="0" fontId="12" fillId="0" borderId="4" xfId="6" applyFont="1" applyBorder="1" applyAlignment="1">
      <alignment horizontal="center" vertical="center" wrapText="1"/>
    </xf>
    <xf numFmtId="0" fontId="12" fillId="4" borderId="0" xfId="6" applyFont="1" applyFill="1" applyAlignment="1">
      <alignment horizontal="center" vertical="center" wrapText="1"/>
    </xf>
    <xf numFmtId="0" fontId="12" fillId="0" borderId="15" xfId="5" applyFont="1" applyBorder="1" applyAlignment="1">
      <alignment vertical="center"/>
    </xf>
    <xf numFmtId="167" fontId="10" fillId="0" borderId="15" xfId="5" applyNumberFormat="1" applyFont="1" applyBorder="1" applyAlignment="1">
      <alignment horizontal="right" vertical="center"/>
    </xf>
    <xf numFmtId="0" fontId="10" fillId="0" borderId="15" xfId="5" applyFont="1" applyBorder="1" applyAlignment="1">
      <alignment vertical="center"/>
    </xf>
    <xf numFmtId="0" fontId="10" fillId="0" borderId="13" xfId="5" applyFont="1" applyBorder="1" applyAlignment="1">
      <alignment vertical="center"/>
    </xf>
    <xf numFmtId="167" fontId="10" fillId="0" borderId="17" xfId="5" applyNumberFormat="1" applyFont="1" applyBorder="1" applyAlignment="1">
      <alignment horizontal="right" vertical="center"/>
    </xf>
    <xf numFmtId="41" fontId="10" fillId="0" borderId="13" xfId="1" applyFont="1" applyBorder="1" applyAlignment="1">
      <alignment horizontal="right" vertical="center"/>
    </xf>
    <xf numFmtId="167" fontId="10" fillId="0" borderId="13" xfId="5" applyNumberFormat="1" applyFont="1" applyBorder="1" applyAlignment="1">
      <alignment horizontal="right" vertical="center"/>
    </xf>
    <xf numFmtId="14" fontId="12" fillId="0" borderId="4" xfId="5" applyNumberFormat="1" applyFont="1" applyBorder="1" applyAlignment="1">
      <alignment horizontal="center" vertical="center"/>
    </xf>
    <xf numFmtId="167" fontId="12" fillId="0" borderId="4" xfId="5" applyNumberFormat="1" applyFont="1" applyBorder="1" applyAlignment="1">
      <alignment horizontal="right" vertical="center"/>
    </xf>
    <xf numFmtId="167" fontId="5" fillId="0" borderId="0" xfId="0" applyNumberFormat="1" applyFont="1"/>
    <xf numFmtId="0" fontId="10" fillId="0" borderId="17" xfId="5" applyFont="1" applyBorder="1" applyAlignment="1">
      <alignment vertical="center"/>
    </xf>
    <xf numFmtId="41" fontId="10" fillId="0" borderId="17" xfId="1" applyFont="1" applyBorder="1" applyAlignment="1">
      <alignment horizontal="right" vertical="center"/>
    </xf>
    <xf numFmtId="41" fontId="5" fillId="0" borderId="0" xfId="0" applyNumberFormat="1" applyFont="1"/>
    <xf numFmtId="0" fontId="8" fillId="0" borderId="0" xfId="0" applyFont="1"/>
    <xf numFmtId="0" fontId="8" fillId="0" borderId="4" xfId="0" applyFont="1" applyBorder="1" applyAlignment="1">
      <alignment horizontal="center" vertical="center" wrapText="1"/>
    </xf>
    <xf numFmtId="17" fontId="11" fillId="0" borderId="4" xfId="0" applyNumberFormat="1" applyFont="1" applyBorder="1" applyAlignment="1">
      <alignment horizontal="center" vertical="center" wrapText="1"/>
    </xf>
    <xf numFmtId="0" fontId="8" fillId="0" borderId="0" xfId="0" applyFont="1" applyAlignment="1">
      <alignment horizontal="center" vertical="center" wrapText="1"/>
    </xf>
    <xf numFmtId="0" fontId="8" fillId="0" borderId="4" xfId="0" applyFont="1" applyBorder="1"/>
    <xf numFmtId="3" fontId="8" fillId="0" borderId="4" xfId="0" applyNumberFormat="1" applyFont="1" applyBorder="1" applyAlignment="1">
      <alignment horizontal="right"/>
    </xf>
    <xf numFmtId="0" fontId="14" fillId="0" borderId="4" xfId="0" applyFont="1" applyBorder="1" applyAlignment="1">
      <alignment horizontal="right"/>
    </xf>
    <xf numFmtId="0" fontId="5" fillId="0" borderId="17" xfId="0" applyFont="1" applyBorder="1"/>
    <xf numFmtId="41" fontId="5" fillId="0" borderId="17" xfId="1" applyFont="1" applyFill="1" applyBorder="1"/>
    <xf numFmtId="41" fontId="5" fillId="0" borderId="0" xfId="1" applyFont="1" applyFill="1" applyBorder="1"/>
    <xf numFmtId="41" fontId="8" fillId="0" borderId="4" xfId="1" applyFont="1" applyFill="1" applyBorder="1"/>
    <xf numFmtId="41" fontId="8" fillId="0" borderId="14" xfId="1" applyFont="1" applyFill="1" applyBorder="1"/>
    <xf numFmtId="0" fontId="5" fillId="0" borderId="10" xfId="0" applyFont="1" applyBorder="1"/>
    <xf numFmtId="41" fontId="5" fillId="0" borderId="0" xfId="1" applyFont="1"/>
    <xf numFmtId="10" fontId="5" fillId="0" borderId="0" xfId="2" applyNumberFormat="1" applyFont="1"/>
    <xf numFmtId="4" fontId="8" fillId="0" borderId="4" xfId="0" applyNumberFormat="1" applyFont="1" applyBorder="1" applyAlignment="1">
      <alignment horizontal="right"/>
    </xf>
    <xf numFmtId="168" fontId="8" fillId="0" borderId="4" xfId="1" applyNumberFormat="1" applyFont="1" applyFill="1" applyBorder="1"/>
    <xf numFmtId="0" fontId="5" fillId="0" borderId="15" xfId="0" applyFont="1" applyBorder="1"/>
    <xf numFmtId="41" fontId="10" fillId="0" borderId="17" xfId="1" applyFont="1" applyFill="1" applyBorder="1"/>
    <xf numFmtId="3" fontId="8" fillId="0" borderId="4" xfId="0" applyNumberFormat="1" applyFont="1" applyBorder="1"/>
    <xf numFmtId="0" fontId="11" fillId="0" borderId="4" xfId="0" applyFont="1" applyBorder="1" applyAlignment="1">
      <alignment horizontal="center"/>
    </xf>
    <xf numFmtId="41" fontId="12" fillId="0" borderId="4" xfId="1" applyFont="1" applyFill="1" applyBorder="1"/>
    <xf numFmtId="3" fontId="5" fillId="0" borderId="0" xfId="0" applyNumberFormat="1" applyFont="1" applyAlignment="1">
      <alignment horizontal="right"/>
    </xf>
    <xf numFmtId="0" fontId="15" fillId="0" borderId="0" xfId="0" applyFont="1" applyAlignment="1">
      <alignment horizontal="right"/>
    </xf>
    <xf numFmtId="3" fontId="5" fillId="0" borderId="0" xfId="0" applyNumberFormat="1" applyFont="1"/>
    <xf numFmtId="166" fontId="5" fillId="0" borderId="0" xfId="0" applyNumberFormat="1" applyFont="1"/>
    <xf numFmtId="0" fontId="8" fillId="0" borderId="13" xfId="0" applyFont="1" applyBorder="1"/>
    <xf numFmtId="0" fontId="12" fillId="0" borderId="4" xfId="0" applyFont="1" applyBorder="1"/>
    <xf numFmtId="41" fontId="10" fillId="0" borderId="4" xfId="1"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xf>
    <xf numFmtId="0" fontId="5" fillId="0" borderId="0" xfId="0" applyFont="1" applyAlignment="1">
      <alignment horizontal="left" wrapText="1"/>
    </xf>
    <xf numFmtId="0" fontId="8"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xf>
    <xf numFmtId="0" fontId="8" fillId="0" borderId="1" xfId="0" applyFont="1" applyBorder="1" applyAlignment="1">
      <alignment vertical="center"/>
    </xf>
    <xf numFmtId="14" fontId="8" fillId="0" borderId="15" xfId="0" applyNumberFormat="1" applyFont="1" applyBorder="1" applyAlignment="1">
      <alignment horizontal="center" vertical="center"/>
    </xf>
    <xf numFmtId="0" fontId="5" fillId="0" borderId="16" xfId="0" applyFont="1" applyBorder="1"/>
    <xf numFmtId="41" fontId="5" fillId="0" borderId="15" xfId="1" applyFont="1" applyBorder="1"/>
    <xf numFmtId="0" fontId="8" fillId="0" borderId="1" xfId="0" applyFont="1" applyBorder="1"/>
    <xf numFmtId="41" fontId="8" fillId="0" borderId="13" xfId="1" applyFont="1" applyBorder="1" applyAlignment="1">
      <alignment horizontal="right"/>
    </xf>
    <xf numFmtId="0" fontId="8" fillId="0" borderId="16" xfId="0" applyFont="1" applyBorder="1" applyAlignment="1">
      <alignment vertical="center"/>
    </xf>
    <xf numFmtId="41" fontId="5" fillId="0" borderId="15" xfId="1" applyFont="1" applyBorder="1" applyAlignment="1">
      <alignment horizontal="right"/>
    </xf>
    <xf numFmtId="0" fontId="8" fillId="0" borderId="1" xfId="0" applyFont="1" applyBorder="1" applyAlignment="1">
      <alignment vertical="center" wrapText="1"/>
    </xf>
    <xf numFmtId="14" fontId="8" fillId="0" borderId="4" xfId="0" applyNumberFormat="1" applyFont="1" applyBorder="1" applyAlignment="1">
      <alignment horizontal="center" vertical="center" wrapText="1"/>
    </xf>
    <xf numFmtId="41" fontId="5" fillId="0" borderId="17" xfId="1" applyFont="1" applyBorder="1" applyAlignment="1">
      <alignment vertical="center"/>
    </xf>
    <xf numFmtId="41" fontId="5" fillId="0" borderId="17" xfId="1" applyFont="1" applyBorder="1" applyAlignment="1">
      <alignment horizontal="center"/>
    </xf>
    <xf numFmtId="0" fontId="5" fillId="0" borderId="17" xfId="0" applyFont="1" applyBorder="1" applyAlignment="1">
      <alignment vertical="center"/>
    </xf>
    <xf numFmtId="41" fontId="8" fillId="0" borderId="4" xfId="1" applyFont="1" applyBorder="1" applyAlignment="1">
      <alignment horizontal="center" vertical="center"/>
    </xf>
    <xf numFmtId="0" fontId="8" fillId="0" borderId="0" xfId="0" applyFont="1" applyAlignment="1">
      <alignment horizontal="justify" vertical="center"/>
    </xf>
    <xf numFmtId="41" fontId="5" fillId="0" borderId="17" xfId="1" applyFont="1" applyBorder="1"/>
    <xf numFmtId="41" fontId="8" fillId="0" borderId="4" xfId="1" applyFont="1" applyBorder="1"/>
    <xf numFmtId="0" fontId="12" fillId="0" borderId="1" xfId="0" applyFont="1" applyBorder="1" applyAlignment="1">
      <alignment vertical="center"/>
    </xf>
    <xf numFmtId="14" fontId="12" fillId="0" borderId="4" xfId="0" applyNumberFormat="1" applyFont="1" applyBorder="1" applyAlignment="1">
      <alignment horizontal="center" vertical="center"/>
    </xf>
    <xf numFmtId="0" fontId="10" fillId="0" borderId="16" xfId="0" applyFont="1" applyBorder="1"/>
    <xf numFmtId="41" fontId="10" fillId="0" borderId="17" xfId="1" applyFont="1" applyBorder="1"/>
    <xf numFmtId="0" fontId="10" fillId="0" borderId="10" xfId="0" applyFont="1" applyBorder="1"/>
    <xf numFmtId="0" fontId="12" fillId="0" borderId="1" xfId="0" applyFont="1" applyBorder="1"/>
    <xf numFmtId="41" fontId="12" fillId="0" borderId="4" xfId="1" applyFont="1" applyBorder="1" applyAlignment="1">
      <alignment horizontal="right"/>
    </xf>
    <xf numFmtId="0" fontId="12" fillId="0" borderId="1" xfId="8" applyFont="1" applyBorder="1" applyAlignment="1">
      <alignment vertical="center"/>
    </xf>
    <xf numFmtId="0" fontId="10" fillId="0" borderId="16" xfId="8" applyFont="1" applyBorder="1"/>
    <xf numFmtId="41" fontId="10" fillId="0" borderId="15" xfId="1" applyFont="1" applyBorder="1"/>
    <xf numFmtId="0" fontId="10" fillId="0" borderId="10" xfId="8" applyFont="1" applyBorder="1"/>
    <xf numFmtId="41" fontId="10" fillId="0" borderId="9" xfId="1" applyFont="1" applyBorder="1"/>
    <xf numFmtId="0" fontId="12" fillId="0" borderId="4" xfId="8" applyFont="1" applyBorder="1"/>
    <xf numFmtId="41" fontId="12" fillId="0" borderId="4" xfId="1" applyFont="1" applyBorder="1"/>
    <xf numFmtId="14" fontId="12" fillId="0" borderId="4" xfId="8" applyNumberFormat="1" applyFont="1" applyBorder="1" applyAlignment="1">
      <alignment horizontal="center" vertical="center"/>
    </xf>
    <xf numFmtId="0" fontId="12" fillId="0" borderId="1" xfId="8" applyFont="1" applyBorder="1"/>
    <xf numFmtId="41" fontId="5" fillId="0" borderId="10" xfId="1" applyFont="1" applyBorder="1"/>
    <xf numFmtId="14" fontId="8" fillId="0" borderId="0" xfId="0" applyNumberFormat="1" applyFont="1"/>
    <xf numFmtId="0" fontId="8" fillId="0" borderId="15" xfId="0" applyFont="1" applyBorder="1" applyAlignment="1">
      <alignment horizontal="center" vertical="center" wrapText="1"/>
    </xf>
    <xf numFmtId="0" fontId="8" fillId="0" borderId="2" xfId="0" applyFont="1" applyBorder="1"/>
    <xf numFmtId="0" fontId="8" fillId="0" borderId="3" xfId="0" applyFont="1" applyBorder="1"/>
    <xf numFmtId="14" fontId="5" fillId="0" borderId="0" xfId="0" applyNumberFormat="1" applyFont="1" applyAlignment="1">
      <alignment horizontal="center" vertical="center"/>
    </xf>
    <xf numFmtId="0" fontId="5" fillId="0" borderId="0" xfId="0" applyFont="1" applyAlignment="1">
      <alignment horizontal="center" vertical="center"/>
    </xf>
    <xf numFmtId="41" fontId="5" fillId="0" borderId="0" xfId="1" applyFont="1" applyBorder="1" applyAlignment="1">
      <alignment horizontal="center" vertical="center"/>
    </xf>
    <xf numFmtId="168" fontId="8" fillId="0" borderId="4" xfId="1" applyNumberFormat="1" applyFont="1" applyBorder="1"/>
    <xf numFmtId="0" fontId="5" fillId="0" borderId="2" xfId="0" applyFont="1" applyBorder="1"/>
    <xf numFmtId="168" fontId="8" fillId="0" borderId="2" xfId="0" applyNumberFormat="1" applyFont="1" applyBorder="1" applyAlignment="1">
      <alignment horizontal="center"/>
    </xf>
    <xf numFmtId="0" fontId="5" fillId="0" borderId="3" xfId="0" applyFont="1" applyBorder="1"/>
    <xf numFmtId="168" fontId="8" fillId="0" borderId="0" xfId="1" applyNumberFormat="1" applyFont="1" applyBorder="1"/>
    <xf numFmtId="14" fontId="8" fillId="0" borderId="3" xfId="0" applyNumberFormat="1" applyFont="1" applyBorder="1"/>
    <xf numFmtId="41" fontId="8" fillId="0" borderId="0" xfId="1" applyFont="1" applyBorder="1"/>
    <xf numFmtId="0" fontId="8" fillId="0" borderId="20" xfId="0" applyFont="1" applyBorder="1" applyAlignment="1">
      <alignment horizontal="center" vertical="center" wrapText="1"/>
    </xf>
    <xf numFmtId="0" fontId="8" fillId="0" borderId="15" xfId="0" applyFont="1" applyBorder="1" applyAlignment="1">
      <alignment horizontal="center" vertical="center"/>
    </xf>
    <xf numFmtId="14" fontId="8" fillId="0" borderId="15" xfId="0" applyNumberFormat="1" applyFont="1" applyBorder="1"/>
    <xf numFmtId="168" fontId="5" fillId="0" borderId="5" xfId="1" applyNumberFormat="1" applyFont="1" applyBorder="1" applyAlignment="1">
      <alignment horizontal="center"/>
    </xf>
    <xf numFmtId="168" fontId="5" fillId="0" borderId="18" xfId="1" applyNumberFormat="1" applyFont="1" applyBorder="1" applyAlignment="1">
      <alignment horizontal="center"/>
    </xf>
    <xf numFmtId="9" fontId="5" fillId="0" borderId="0" xfId="2" applyFont="1"/>
    <xf numFmtId="41" fontId="8" fillId="0" borderId="4" xfId="1" applyFont="1" applyBorder="1" applyAlignment="1">
      <alignment horizontal="center" vertical="center" wrapText="1"/>
    </xf>
    <xf numFmtId="14" fontId="8" fillId="0" borderId="4" xfId="1" applyNumberFormat="1" applyFont="1" applyBorder="1" applyAlignment="1">
      <alignment horizontal="center" vertical="center" wrapText="1"/>
    </xf>
    <xf numFmtId="0" fontId="8" fillId="0" borderId="15" xfId="0" applyFont="1" applyBorder="1"/>
    <xf numFmtId="41" fontId="8" fillId="0" borderId="15" xfId="1" applyFont="1" applyBorder="1"/>
    <xf numFmtId="0" fontId="5" fillId="0" borderId="15" xfId="0" applyFont="1" applyBorder="1" applyAlignment="1">
      <alignment horizontal="center"/>
    </xf>
    <xf numFmtId="168" fontId="5" fillId="0" borderId="15" xfId="1" applyNumberFormat="1" applyFont="1" applyBorder="1"/>
    <xf numFmtId="168" fontId="5" fillId="0" borderId="16" xfId="1" applyNumberFormat="1" applyFont="1" applyBorder="1" applyAlignment="1">
      <alignment horizontal="center"/>
    </xf>
    <xf numFmtId="168" fontId="5" fillId="0" borderId="20" xfId="0" applyNumberFormat="1" applyFont="1" applyBorder="1" applyAlignment="1">
      <alignment horizontal="center"/>
    </xf>
    <xf numFmtId="0" fontId="5" fillId="0" borderId="17" xfId="0" applyFont="1" applyBorder="1" applyAlignment="1">
      <alignment horizontal="center"/>
    </xf>
    <xf numFmtId="168" fontId="5" fillId="0" borderId="17" xfId="1" applyNumberFormat="1" applyFont="1" applyBorder="1"/>
    <xf numFmtId="168" fontId="5" fillId="0" borderId="10" xfId="1" applyNumberFormat="1" applyFont="1" applyBorder="1" applyAlignment="1">
      <alignment horizontal="center"/>
    </xf>
    <xf numFmtId="168" fontId="5" fillId="0" borderId="9" xfId="0" applyNumberFormat="1" applyFont="1" applyBorder="1" applyAlignment="1">
      <alignment horizontal="center"/>
    </xf>
    <xf numFmtId="168" fontId="5" fillId="0" borderId="13" xfId="1" applyNumberFormat="1" applyFont="1" applyBorder="1"/>
    <xf numFmtId="168" fontId="5" fillId="0" borderId="12" xfId="0" applyNumberFormat="1" applyFont="1" applyBorder="1" applyAlignment="1">
      <alignment horizontal="center"/>
    </xf>
    <xf numFmtId="0" fontId="8" fillId="0" borderId="13" xfId="0" applyFont="1" applyBorder="1" applyAlignment="1">
      <alignment horizontal="left"/>
    </xf>
    <xf numFmtId="0" fontId="8" fillId="0" borderId="13" xfId="0" applyFont="1" applyBorder="1" applyAlignment="1">
      <alignment horizontal="center"/>
    </xf>
    <xf numFmtId="168" fontId="8" fillId="0" borderId="13" xfId="1" applyNumberFormat="1" applyFont="1" applyBorder="1" applyAlignment="1">
      <alignment horizontal="center"/>
    </xf>
    <xf numFmtId="41" fontId="8" fillId="0" borderId="13" xfId="1" applyFont="1" applyFill="1" applyBorder="1" applyAlignment="1">
      <alignment horizontal="center"/>
    </xf>
    <xf numFmtId="0" fontId="8" fillId="0" borderId="4" xfId="0" applyFont="1" applyBorder="1" applyAlignment="1">
      <alignment horizontal="center"/>
    </xf>
    <xf numFmtId="168" fontId="5" fillId="0" borderId="15" xfId="1" applyNumberFormat="1" applyFont="1" applyBorder="1" applyAlignment="1">
      <alignment horizontal="center"/>
    </xf>
    <xf numFmtId="168" fontId="5" fillId="0" borderId="15" xfId="0" applyNumberFormat="1" applyFont="1" applyBorder="1" applyAlignment="1">
      <alignment horizontal="center"/>
    </xf>
    <xf numFmtId="168" fontId="5" fillId="0" borderId="17" xfId="1" applyNumberFormat="1" applyFont="1" applyBorder="1" applyAlignment="1">
      <alignment horizontal="center"/>
    </xf>
    <xf numFmtId="168" fontId="5" fillId="0" borderId="17" xfId="0" applyNumberFormat="1" applyFont="1" applyBorder="1" applyAlignment="1">
      <alignment horizontal="center"/>
    </xf>
    <xf numFmtId="168" fontId="5" fillId="0" borderId="13" xfId="1" applyNumberFormat="1" applyFont="1" applyBorder="1" applyAlignment="1">
      <alignment horizontal="center"/>
    </xf>
    <xf numFmtId="168" fontId="5" fillId="0" borderId="13" xfId="0" applyNumberFormat="1" applyFont="1" applyBorder="1" applyAlignment="1">
      <alignment horizontal="center"/>
    </xf>
    <xf numFmtId="0" fontId="8" fillId="0" borderId="4" xfId="0" applyFont="1" applyBorder="1" applyAlignment="1">
      <alignment horizontal="left"/>
    </xf>
    <xf numFmtId="168" fontId="8" fillId="0" borderId="4" xfId="0" applyNumberFormat="1" applyFont="1" applyBorder="1" applyAlignment="1">
      <alignment horizontal="center"/>
    </xf>
    <xf numFmtId="41" fontId="8" fillId="0" borderId="4" xfId="1" applyFont="1" applyBorder="1" applyAlignment="1">
      <alignment horizontal="center"/>
    </xf>
    <xf numFmtId="41" fontId="5" fillId="0" borderId="3" xfId="1" applyFont="1" applyBorder="1"/>
    <xf numFmtId="169" fontId="8" fillId="0" borderId="0" xfId="1" applyNumberFormat="1" applyFont="1" applyBorder="1"/>
    <xf numFmtId="0" fontId="5" fillId="0" borderId="4" xfId="0" applyFont="1" applyBorder="1" applyAlignment="1">
      <alignment horizontal="left" vertical="center" wrapText="1"/>
    </xf>
    <xf numFmtId="168" fontId="5" fillId="0" borderId="4" xfId="1" applyNumberFormat="1" applyFont="1" applyBorder="1" applyAlignment="1">
      <alignment horizontal="center" vertical="center"/>
    </xf>
    <xf numFmtId="41" fontId="5" fillId="0" borderId="4" xfId="1" applyFont="1" applyBorder="1" applyAlignment="1">
      <alignment horizontal="center" vertical="center"/>
    </xf>
    <xf numFmtId="168" fontId="5" fillId="0" borderId="0" xfId="1" applyNumberFormat="1" applyFont="1" applyBorder="1" applyAlignment="1">
      <alignment horizontal="center" vertical="center"/>
    </xf>
    <xf numFmtId="0" fontId="8" fillId="0" borderId="1" xfId="0" applyFont="1" applyBorder="1" applyAlignment="1">
      <alignment horizontal="left" vertical="center" wrapText="1"/>
    </xf>
    <xf numFmtId="168" fontId="8" fillId="0" borderId="3" xfId="1" applyNumberFormat="1" applyFont="1" applyBorder="1" applyAlignment="1">
      <alignment horizontal="center" vertical="center"/>
    </xf>
    <xf numFmtId="168" fontId="8" fillId="0" borderId="4" xfId="1" applyNumberFormat="1" applyFont="1" applyBorder="1" applyAlignment="1">
      <alignment horizontal="center" vertical="center"/>
    </xf>
    <xf numFmtId="14" fontId="8" fillId="0" borderId="4" xfId="0" applyNumberFormat="1" applyFont="1" applyBorder="1" applyAlignment="1">
      <alignment horizontal="center" vertical="center"/>
    </xf>
    <xf numFmtId="0" fontId="5" fillId="0" borderId="17" xfId="0" applyFont="1" applyBorder="1" applyAlignment="1">
      <alignment horizontal="left"/>
    </xf>
    <xf numFmtId="41" fontId="13" fillId="0" borderId="0" xfId="1" applyFont="1" applyBorder="1" applyAlignment="1">
      <alignment horizontal="left"/>
    </xf>
    <xf numFmtId="41" fontId="5" fillId="0" borderId="0" xfId="1" applyFont="1" applyBorder="1" applyAlignment="1">
      <alignment horizontal="center"/>
    </xf>
    <xf numFmtId="0" fontId="8" fillId="0" borderId="27" xfId="0" applyFont="1" applyBorder="1" applyAlignment="1">
      <alignment horizontal="left"/>
    </xf>
    <xf numFmtId="41" fontId="8" fillId="0" borderId="27" xfId="1" applyFont="1" applyBorder="1" applyAlignment="1">
      <alignment horizontal="center"/>
    </xf>
    <xf numFmtId="41" fontId="8" fillId="0" borderId="0" xfId="1" applyFont="1" applyBorder="1" applyAlignment="1">
      <alignment horizontal="center"/>
    </xf>
    <xf numFmtId="0" fontId="8" fillId="0" borderId="28" xfId="0" applyFont="1" applyBorder="1" applyAlignment="1">
      <alignment horizontal="left"/>
    </xf>
    <xf numFmtId="14" fontId="8" fillId="0" borderId="29" xfId="0" applyNumberFormat="1" applyFont="1" applyBorder="1" applyAlignment="1">
      <alignment horizontal="center" vertical="center"/>
    </xf>
    <xf numFmtId="166" fontId="8" fillId="0" borderId="0" xfId="0" applyNumberFormat="1" applyFont="1" applyAlignment="1">
      <alignment horizontal="left"/>
    </xf>
    <xf numFmtId="166" fontId="8" fillId="0" borderId="4" xfId="0" applyNumberFormat="1" applyFont="1" applyBorder="1" applyAlignment="1">
      <alignment horizontal="left"/>
    </xf>
    <xf numFmtId="0" fontId="17" fillId="0" borderId="0" xfId="0" applyFont="1"/>
    <xf numFmtId="41" fontId="8" fillId="0" borderId="0" xfId="1" applyFont="1" applyAlignment="1">
      <alignment horizontal="left"/>
    </xf>
    <xf numFmtId="0" fontId="5" fillId="0" borderId="10" xfId="0" applyFont="1" applyBorder="1" applyAlignment="1">
      <alignment vertical="center"/>
    </xf>
    <xf numFmtId="0" fontId="8" fillId="0" borderId="0" xfId="0" applyFont="1" applyAlignment="1">
      <alignment horizontal="left" wrapText="1"/>
    </xf>
    <xf numFmtId="14" fontId="8" fillId="0" borderId="13" xfId="0" applyNumberFormat="1" applyFont="1" applyBorder="1" applyAlignment="1">
      <alignment horizontal="right" vertical="center" wrapText="1"/>
    </xf>
    <xf numFmtId="41" fontId="8" fillId="0" borderId="0" xfId="1" applyFont="1" applyBorder="1" applyAlignment="1">
      <alignment horizontal="center" vertical="center"/>
    </xf>
    <xf numFmtId="41" fontId="5" fillId="0" borderId="9" xfId="1" applyFont="1" applyBorder="1" applyAlignment="1">
      <alignment horizontal="left"/>
    </xf>
    <xf numFmtId="0" fontId="8" fillId="0" borderId="10" xfId="0" applyFont="1" applyBorder="1" applyAlignment="1">
      <alignment horizontal="left"/>
    </xf>
    <xf numFmtId="41" fontId="5" fillId="0" borderId="17" xfId="1" applyFont="1" applyBorder="1" applyAlignment="1">
      <alignment horizontal="left"/>
    </xf>
    <xf numFmtId="41" fontId="8" fillId="0" borderId="9" xfId="1" applyFont="1" applyBorder="1" applyAlignment="1">
      <alignment horizontal="left"/>
    </xf>
    <xf numFmtId="41" fontId="8" fillId="0" borderId="4" xfId="1" applyFont="1" applyBorder="1" applyAlignment="1">
      <alignment horizontal="left"/>
    </xf>
    <xf numFmtId="168" fontId="5" fillId="0" borderId="9" xfId="1" applyNumberFormat="1" applyFont="1" applyBorder="1" applyAlignment="1">
      <alignment horizontal="left"/>
    </xf>
    <xf numFmtId="0" fontId="18" fillId="0" borderId="10" xfId="0" applyFont="1" applyBorder="1" applyAlignment="1">
      <alignment horizontal="left" vertical="center"/>
    </xf>
    <xf numFmtId="168" fontId="18" fillId="0" borderId="9" xfId="1" applyNumberFormat="1" applyFont="1" applyBorder="1" applyAlignment="1">
      <alignment horizontal="left"/>
    </xf>
    <xf numFmtId="0" fontId="8" fillId="0" borderId="4" xfId="0" applyFont="1" applyBorder="1" applyAlignment="1">
      <alignment horizontal="left" vertical="center"/>
    </xf>
    <xf numFmtId="0" fontId="8" fillId="0" borderId="10" xfId="0" applyFont="1" applyBorder="1" applyAlignment="1">
      <alignment horizontal="left" vertical="center"/>
    </xf>
    <xf numFmtId="41" fontId="5" fillId="0" borderId="13" xfId="1" applyFont="1" applyFill="1" applyBorder="1" applyAlignment="1">
      <alignment horizontal="left" vertical="center"/>
    </xf>
    <xf numFmtId="10" fontId="5" fillId="0" borderId="13" xfId="0" applyNumberFormat="1" applyFont="1" applyBorder="1" applyAlignment="1">
      <alignment horizontal="center" vertical="center"/>
    </xf>
    <xf numFmtId="0" fontId="5" fillId="0" borderId="13" xfId="0" applyFont="1" applyBorder="1" applyAlignment="1">
      <alignment horizontal="left" vertical="center"/>
    </xf>
    <xf numFmtId="10" fontId="5" fillId="0" borderId="0" xfId="0" applyNumberFormat="1" applyFont="1"/>
    <xf numFmtId="0" fontId="8" fillId="0" borderId="4" xfId="0" applyFont="1" applyBorder="1" applyAlignment="1">
      <alignment horizontal="center" vertical="center"/>
    </xf>
    <xf numFmtId="41" fontId="5" fillId="0" borderId="4" xfId="1" applyFont="1" applyBorder="1"/>
    <xf numFmtId="0" fontId="19" fillId="0" borderId="0" xfId="0" applyFont="1" applyAlignment="1">
      <alignment horizontal="left"/>
    </xf>
    <xf numFmtId="14" fontId="21" fillId="0" borderId="0" xfId="4" applyNumberFormat="1" applyFont="1" applyAlignment="1">
      <alignment horizontal="center" vertical="center" wrapText="1"/>
    </xf>
    <xf numFmtId="0" fontId="7" fillId="0" borderId="0" xfId="0" applyFont="1"/>
    <xf numFmtId="0" fontId="8" fillId="0" borderId="0" xfId="0" applyFont="1" applyAlignment="1">
      <alignment horizontal="right"/>
    </xf>
    <xf numFmtId="41" fontId="5" fillId="0" borderId="0" xfId="1" applyFont="1" applyFill="1"/>
    <xf numFmtId="41" fontId="8" fillId="0" borderId="0" xfId="1" applyFont="1" applyFill="1" applyAlignment="1">
      <alignment horizontal="center" vertical="center"/>
    </xf>
    <xf numFmtId="41" fontId="8" fillId="0" borderId="0" xfId="1" applyFont="1" applyFill="1"/>
    <xf numFmtId="41" fontId="8" fillId="0" borderId="0" xfId="1" applyFont="1"/>
    <xf numFmtId="0" fontId="21" fillId="0" borderId="0" xfId="4" applyFont="1" applyAlignment="1">
      <alignment vertical="center"/>
    </xf>
    <xf numFmtId="41" fontId="8" fillId="2" borderId="0" xfId="1" applyFont="1" applyFill="1" applyAlignment="1">
      <alignment vertical="center"/>
    </xf>
    <xf numFmtId="41" fontId="12" fillId="0" borderId="1" xfId="1" applyFont="1" applyBorder="1" applyAlignment="1">
      <alignment vertical="center" wrapText="1"/>
    </xf>
    <xf numFmtId="0" fontId="12" fillId="0" borderId="4" xfId="4" applyFont="1" applyBorder="1" applyAlignment="1">
      <alignment horizontal="center" vertical="center"/>
    </xf>
    <xf numFmtId="14" fontId="21" fillId="0" borderId="3" xfId="4" applyNumberFormat="1" applyFont="1" applyBorder="1" applyAlignment="1">
      <alignment horizontal="center" vertical="center" wrapText="1"/>
    </xf>
    <xf numFmtId="14" fontId="21" fillId="0" borderId="4" xfId="4" applyNumberFormat="1" applyFont="1" applyBorder="1" applyAlignment="1">
      <alignment horizontal="center" vertical="center" wrapText="1"/>
    </xf>
    <xf numFmtId="167" fontId="21" fillId="0" borderId="17" xfId="4" applyNumberFormat="1" applyFont="1" applyBorder="1" applyAlignment="1">
      <alignment horizontal="center" vertical="center" wrapText="1"/>
    </xf>
    <xf numFmtId="167" fontId="21" fillId="0" borderId="4" xfId="4" applyNumberFormat="1" applyFont="1" applyBorder="1" applyAlignment="1">
      <alignment horizontal="center" vertical="center" wrapText="1"/>
    </xf>
    <xf numFmtId="167" fontId="12" fillId="0" borderId="1" xfId="4" applyNumberFormat="1" applyFont="1" applyBorder="1" applyAlignment="1">
      <alignment vertical="center"/>
    </xf>
    <xf numFmtId="0" fontId="10" fillId="0" borderId="0" xfId="4" applyFont="1" applyAlignment="1">
      <alignment vertical="center"/>
    </xf>
    <xf numFmtId="41" fontId="10" fillId="0" borderId="0" xfId="1" applyFont="1" applyFill="1" applyAlignment="1">
      <alignment vertical="center"/>
    </xf>
    <xf numFmtId="0" fontId="12" fillId="0" borderId="4" xfId="4" applyFont="1" applyBorder="1" applyAlignment="1">
      <alignment vertical="center"/>
    </xf>
    <xf numFmtId="14" fontId="21" fillId="0" borderId="4" xfId="4" applyNumberFormat="1" applyFont="1" applyBorder="1" applyAlignment="1">
      <alignment horizontal="center" vertical="center"/>
    </xf>
    <xf numFmtId="14" fontId="21" fillId="0" borderId="4" xfId="4" quotePrefix="1" applyNumberFormat="1" applyFont="1" applyBorder="1" applyAlignment="1">
      <alignment horizontal="center" vertical="center"/>
    </xf>
    <xf numFmtId="167" fontId="21" fillId="0" borderId="4" xfId="4" applyNumberFormat="1" applyFont="1" applyBorder="1" applyAlignment="1">
      <alignment vertical="center"/>
    </xf>
    <xf numFmtId="167" fontId="21" fillId="0" borderId="4" xfId="4" applyNumberFormat="1" applyFont="1" applyBorder="1" applyAlignment="1">
      <alignment horizontal="center"/>
    </xf>
    <xf numFmtId="41" fontId="21" fillId="0" borderId="4" xfId="1" applyFont="1" applyBorder="1" applyAlignment="1">
      <alignment horizontal="center"/>
    </xf>
    <xf numFmtId="167" fontId="21" fillId="0" borderId="15" xfId="4" applyNumberFormat="1" applyFont="1" applyBorder="1" applyAlignment="1">
      <alignment vertical="center"/>
    </xf>
    <xf numFmtId="167" fontId="21" fillId="0" borderId="15" xfId="4" applyNumberFormat="1" applyFont="1" applyBorder="1" applyAlignment="1">
      <alignment horizontal="center"/>
    </xf>
    <xf numFmtId="41" fontId="21" fillId="0" borderId="15" xfId="1" applyFont="1" applyBorder="1" applyAlignment="1">
      <alignment horizontal="center"/>
    </xf>
    <xf numFmtId="167" fontId="21" fillId="0" borderId="0" xfId="4" applyNumberFormat="1" applyFont="1" applyAlignment="1">
      <alignment horizontal="center"/>
    </xf>
    <xf numFmtId="167" fontId="21" fillId="0" borderId="17" xfId="4" applyNumberFormat="1" applyFont="1" applyBorder="1" applyAlignment="1">
      <alignment horizontal="center"/>
    </xf>
    <xf numFmtId="167" fontId="21" fillId="0" borderId="17" xfId="4" applyNumberFormat="1" applyFont="1" applyBorder="1" applyAlignment="1">
      <alignment vertical="center"/>
    </xf>
    <xf numFmtId="167" fontId="21" fillId="0" borderId="10" xfId="4" applyNumberFormat="1" applyFont="1" applyBorder="1" applyAlignment="1">
      <alignment vertical="center"/>
    </xf>
    <xf numFmtId="41" fontId="24" fillId="0" borderId="0" xfId="1" applyFont="1" applyBorder="1" applyAlignment="1">
      <alignment horizontal="center"/>
    </xf>
    <xf numFmtId="167" fontId="24" fillId="0" borderId="13" xfId="4" applyNumberFormat="1" applyFont="1" applyBorder="1" applyAlignment="1">
      <alignment vertical="center"/>
    </xf>
    <xf numFmtId="167" fontId="21" fillId="0" borderId="18" xfId="4" applyNumberFormat="1" applyFont="1" applyBorder="1" applyAlignment="1">
      <alignment horizontal="center"/>
    </xf>
    <xf numFmtId="167" fontId="24" fillId="0" borderId="19" xfId="4" applyNumberFormat="1" applyFont="1" applyBorder="1" applyAlignment="1">
      <alignment vertical="center"/>
    </xf>
    <xf numFmtId="167" fontId="21" fillId="0" borderId="13" xfId="4" applyNumberFormat="1" applyFont="1" applyBorder="1" applyAlignment="1">
      <alignment horizontal="center"/>
    </xf>
    <xf numFmtId="41" fontId="24" fillId="0" borderId="13" xfId="1" applyFont="1" applyBorder="1" applyAlignment="1">
      <alignment horizontal="center"/>
    </xf>
    <xf numFmtId="167" fontId="24" fillId="0" borderId="0" xfId="4" applyNumberFormat="1" applyFont="1" applyAlignment="1">
      <alignment vertical="center"/>
    </xf>
    <xf numFmtId="0" fontId="12" fillId="0" borderId="15" xfId="4" applyFont="1" applyBorder="1" applyAlignment="1">
      <alignment horizontal="center" vertical="center"/>
    </xf>
    <xf numFmtId="169" fontId="5" fillId="0" borderId="0" xfId="0" applyNumberFormat="1" applyFont="1"/>
    <xf numFmtId="0" fontId="8" fillId="2" borderId="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0" borderId="4" xfId="0" applyFont="1" applyBorder="1" applyAlignment="1">
      <alignment horizontal="center" vertical="center" wrapText="1"/>
    </xf>
    <xf numFmtId="165" fontId="5" fillId="0" borderId="4" xfId="1" applyNumberFormat="1" applyFont="1" applyBorder="1" applyAlignment="1">
      <alignment horizontal="center" vertical="center"/>
    </xf>
    <xf numFmtId="165" fontId="5" fillId="2" borderId="4" xfId="1" applyNumberFormat="1" applyFont="1" applyFill="1" applyBorder="1" applyAlignment="1">
      <alignment horizontal="center" vertical="center"/>
    </xf>
    <xf numFmtId="41" fontId="5" fillId="2" borderId="4" xfId="1" applyFont="1" applyFill="1" applyBorder="1" applyAlignment="1">
      <alignment horizontal="center" vertical="center"/>
    </xf>
    <xf numFmtId="10" fontId="10" fillId="0" borderId="4" xfId="2" applyNumberFormat="1" applyFont="1" applyBorder="1" applyAlignment="1">
      <alignment horizontal="center" vertical="center"/>
    </xf>
    <xf numFmtId="165" fontId="5" fillId="0" borderId="3" xfId="1" applyNumberFormat="1" applyFont="1" applyBorder="1" applyAlignment="1">
      <alignment horizontal="center" vertical="center"/>
    </xf>
    <xf numFmtId="165" fontId="8" fillId="2" borderId="4" xfId="1" applyNumberFormat="1" applyFont="1" applyFill="1" applyBorder="1" applyAlignment="1">
      <alignment horizontal="center" vertical="center"/>
    </xf>
    <xf numFmtId="9" fontId="8" fillId="0" borderId="4" xfId="2" applyFont="1" applyBorder="1" applyAlignment="1">
      <alignment horizontal="center"/>
    </xf>
    <xf numFmtId="165" fontId="5" fillId="0" borderId="4" xfId="1" applyNumberFormat="1" applyFont="1" applyBorder="1"/>
    <xf numFmtId="165" fontId="5" fillId="0" borderId="3" xfId="1" applyNumberFormat="1" applyFont="1" applyBorder="1"/>
    <xf numFmtId="169" fontId="5" fillId="0" borderId="20" xfId="1" applyNumberFormat="1" applyFont="1" applyBorder="1"/>
    <xf numFmtId="0" fontId="5" fillId="0" borderId="15" xfId="0" applyFont="1" applyBorder="1" applyAlignment="1">
      <alignment wrapText="1"/>
    </xf>
    <xf numFmtId="0" fontId="5" fillId="0" borderId="17" xfId="0" applyFont="1" applyBorder="1" applyAlignment="1">
      <alignment wrapText="1"/>
    </xf>
    <xf numFmtId="3" fontId="8" fillId="0" borderId="4" xfId="0" applyNumberFormat="1" applyFont="1" applyBorder="1" applyAlignment="1">
      <alignment horizontal="left"/>
    </xf>
    <xf numFmtId="3" fontId="5" fillId="0" borderId="17" xfId="0" applyNumberFormat="1" applyFont="1" applyBorder="1" applyAlignment="1">
      <alignment horizontal="left" vertical="center"/>
    </xf>
    <xf numFmtId="0" fontId="10" fillId="0" borderId="4" xfId="1" applyNumberFormat="1" applyFont="1" applyFill="1" applyBorder="1" applyAlignment="1">
      <alignment horizontal="center" vertical="center"/>
    </xf>
    <xf numFmtId="41" fontId="10" fillId="0" borderId="17" xfId="1" applyFont="1" applyFill="1" applyBorder="1" applyAlignment="1">
      <alignment horizontal="center" vertical="center"/>
    </xf>
    <xf numFmtId="0" fontId="8" fillId="0" borderId="6" xfId="0" applyFont="1" applyBorder="1" applyAlignment="1">
      <alignment horizontal="center" vertical="center"/>
    </xf>
    <xf numFmtId="169" fontId="5" fillId="0" borderId="9" xfId="1" applyNumberFormat="1" applyFont="1" applyBorder="1"/>
    <xf numFmtId="169" fontId="5" fillId="0" borderId="12" xfId="1" applyNumberFormat="1" applyFont="1" applyBorder="1"/>
    <xf numFmtId="0" fontId="12" fillId="0" borderId="4" xfId="0" applyFont="1" applyBorder="1" applyAlignment="1">
      <alignment horizontal="center" vertical="center"/>
    </xf>
    <xf numFmtId="41" fontId="12" fillId="0" borderId="4" xfId="1" applyFont="1" applyBorder="1" applyAlignment="1">
      <alignment vertical="center"/>
    </xf>
    <xf numFmtId="14" fontId="12" fillId="0" borderId="4" xfId="1" applyNumberFormat="1" applyFont="1" applyBorder="1" applyAlignment="1">
      <alignment horizontal="center" vertical="center"/>
    </xf>
    <xf numFmtId="41" fontId="10" fillId="0" borderId="10" xfId="1" applyFont="1" applyBorder="1" applyAlignment="1">
      <alignment horizontal="left" vertical="center"/>
    </xf>
    <xf numFmtId="41" fontId="12" fillId="0" borderId="1" xfId="1" applyFont="1" applyBorder="1" applyAlignment="1">
      <alignment horizontal="left" vertical="center"/>
    </xf>
    <xf numFmtId="41" fontId="12" fillId="0" borderId="1" xfId="1" applyFont="1" applyBorder="1" applyAlignment="1">
      <alignment vertical="center"/>
    </xf>
    <xf numFmtId="41" fontId="12" fillId="0" borderId="4" xfId="1" quotePrefix="1" applyFont="1" applyBorder="1" applyAlignment="1">
      <alignment horizontal="left" vertical="center"/>
    </xf>
    <xf numFmtId="41" fontId="12" fillId="0" borderId="4" xfId="1" quotePrefix="1" applyFont="1" applyBorder="1" applyAlignment="1">
      <alignment horizontal="center" vertical="center"/>
    </xf>
    <xf numFmtId="0" fontId="8" fillId="0" borderId="0" xfId="0" applyFont="1" applyAlignment="1">
      <alignment horizontal="centerContinuous"/>
    </xf>
    <xf numFmtId="0" fontId="18" fillId="0" borderId="0" xfId="0" applyFont="1" applyAlignment="1">
      <alignment horizontal="centerContinuous"/>
    </xf>
    <xf numFmtId="0" fontId="0" fillId="0" borderId="0" xfId="0" applyAlignment="1">
      <alignment horizontal="centerContinuous"/>
    </xf>
    <xf numFmtId="41" fontId="10" fillId="0" borderId="17" xfId="1" applyFont="1" applyFill="1" applyBorder="1" applyAlignment="1">
      <alignment horizontal="left" vertical="center"/>
    </xf>
    <xf numFmtId="164" fontId="5" fillId="0" borderId="10" xfId="10" applyFont="1" applyBorder="1"/>
    <xf numFmtId="3" fontId="10" fillId="0" borderId="4" xfId="0" applyNumberFormat="1" applyFont="1" applyBorder="1" applyAlignment="1">
      <alignment horizontal="center" vertical="center"/>
    </xf>
    <xf numFmtId="41" fontId="10" fillId="0" borderId="4" xfId="7" applyFont="1" applyFill="1" applyBorder="1" applyAlignment="1">
      <alignment horizontal="center" vertical="center"/>
    </xf>
    <xf numFmtId="169" fontId="5" fillId="0" borderId="17" xfId="1" applyNumberFormat="1" applyFont="1" applyBorder="1"/>
    <xf numFmtId="41" fontId="5" fillId="0" borderId="15" xfId="1" applyFont="1" applyBorder="1" applyAlignment="1">
      <alignment horizontal="left"/>
    </xf>
    <xf numFmtId="168" fontId="5" fillId="0" borderId="17" xfId="1" applyNumberFormat="1" applyFont="1" applyBorder="1" applyAlignment="1">
      <alignment horizontal="left"/>
    </xf>
    <xf numFmtId="168" fontId="18" fillId="0" borderId="13" xfId="1" applyNumberFormat="1" applyFont="1" applyBorder="1" applyAlignment="1">
      <alignment horizontal="left"/>
    </xf>
    <xf numFmtId="41" fontId="0" fillId="0" borderId="0" xfId="1" applyFont="1"/>
    <xf numFmtId="3" fontId="8" fillId="0" borderId="3" xfId="0" applyNumberFormat="1" applyFont="1" applyBorder="1" applyAlignment="1">
      <alignment horizontal="left"/>
    </xf>
    <xf numFmtId="41" fontId="8" fillId="0" borderId="4" xfId="0" applyNumberFormat="1" applyFont="1" applyBorder="1"/>
    <xf numFmtId="41" fontId="12" fillId="0" borderId="4" xfId="12" applyFont="1" applyFill="1" applyBorder="1"/>
    <xf numFmtId="0" fontId="21" fillId="0" borderId="0" xfId="4" applyFont="1" applyAlignment="1">
      <alignment horizontal="center"/>
    </xf>
    <xf numFmtId="169" fontId="8" fillId="0" borderId="31" xfId="1" applyNumberFormat="1" applyFont="1" applyBorder="1"/>
    <xf numFmtId="41" fontId="8" fillId="0" borderId="22" xfId="1" applyFont="1" applyBorder="1" applyAlignment="1">
      <alignment horizontal="center" vertical="center"/>
    </xf>
    <xf numFmtId="14" fontId="8" fillId="0" borderId="20" xfId="0" applyNumberFormat="1" applyFont="1" applyBorder="1" applyAlignment="1">
      <alignment horizontal="center" vertical="center"/>
    </xf>
    <xf numFmtId="0" fontId="5" fillId="0" borderId="10" xfId="0" applyFont="1" applyBorder="1" applyAlignment="1">
      <alignment horizontal="left" vertical="center"/>
    </xf>
    <xf numFmtId="41" fontId="5" fillId="0" borderId="17" xfId="1" applyFont="1" applyBorder="1" applyAlignment="1">
      <alignment horizontal="right"/>
    </xf>
    <xf numFmtId="168" fontId="8" fillId="0" borderId="13" xfId="1" applyNumberFormat="1" applyFont="1" applyBorder="1"/>
    <xf numFmtId="14" fontId="5" fillId="0" borderId="10" xfId="0" applyNumberFormat="1" applyFont="1" applyBorder="1" applyAlignment="1">
      <alignment horizontal="center" vertical="center"/>
    </xf>
    <xf numFmtId="14" fontId="5" fillId="0" borderId="9" xfId="0" applyNumberFormat="1" applyFont="1" applyBorder="1" applyAlignment="1">
      <alignment horizontal="center" vertical="center"/>
    </xf>
    <xf numFmtId="14" fontId="5" fillId="0" borderId="16" xfId="0" applyNumberFormat="1" applyFont="1" applyBorder="1" applyAlignment="1">
      <alignment horizontal="center" vertical="center"/>
    </xf>
    <xf numFmtId="164" fontId="10" fillId="0" borderId="10" xfId="10" applyFont="1" applyBorder="1" applyAlignment="1">
      <alignment horizontal="center" vertical="center"/>
    </xf>
    <xf numFmtId="164" fontId="10" fillId="0" borderId="17" xfId="10" applyFont="1" applyFill="1" applyBorder="1" applyAlignment="1">
      <alignment horizontal="center" vertical="center"/>
    </xf>
    <xf numFmtId="0" fontId="12" fillId="0" borderId="4" xfId="8" applyFont="1" applyBorder="1" applyAlignment="1">
      <alignment horizontal="center" vertical="center"/>
    </xf>
    <xf numFmtId="41" fontId="12" fillId="0" borderId="4" xfId="1" quotePrefix="1" applyFont="1" applyFill="1" applyBorder="1" applyAlignment="1">
      <alignment horizontal="left" vertical="center"/>
    </xf>
    <xf numFmtId="41" fontId="12" fillId="0" borderId="4" xfId="1" applyFont="1" applyFill="1" applyBorder="1" applyAlignment="1">
      <alignment horizontal="left" vertical="center"/>
    </xf>
    <xf numFmtId="41" fontId="12" fillId="0" borderId="4" xfId="1" applyFont="1" applyFill="1" applyBorder="1" applyAlignment="1">
      <alignment vertical="center"/>
    </xf>
    <xf numFmtId="0" fontId="5" fillId="0" borderId="19" xfId="0" applyFont="1" applyBorder="1" applyAlignment="1">
      <alignment horizontal="left" vertical="center"/>
    </xf>
    <xf numFmtId="41" fontId="5" fillId="0" borderId="13" xfId="1" applyFont="1" applyBorder="1" applyAlignment="1">
      <alignment horizontal="left"/>
    </xf>
    <xf numFmtId="0" fontId="5" fillId="0" borderId="5" xfId="0" applyFont="1" applyBorder="1" applyAlignment="1">
      <alignment horizontal="center" vertical="center"/>
    </xf>
    <xf numFmtId="14" fontId="5" fillId="0" borderId="10" xfId="0" applyNumberFormat="1" applyFont="1" applyBorder="1"/>
    <xf numFmtId="49" fontId="29" fillId="0" borderId="0" xfId="0" applyNumberFormat="1" applyFont="1" applyAlignment="1">
      <alignment horizontal="left" vertical="center" wrapText="1" readingOrder="1"/>
    </xf>
    <xf numFmtId="41" fontId="5" fillId="0" borderId="0" xfId="1" applyFont="1" applyAlignment="1">
      <alignment horizontal="center" vertical="center"/>
    </xf>
    <xf numFmtId="14" fontId="5" fillId="0" borderId="9" xfId="0" applyNumberFormat="1" applyFont="1" applyBorder="1"/>
    <xf numFmtId="168" fontId="5" fillId="0" borderId="5" xfId="1" applyNumberFormat="1" applyFont="1" applyBorder="1" applyAlignment="1">
      <alignment horizontal="center" vertical="center"/>
    </xf>
    <xf numFmtId="14" fontId="5" fillId="0" borderId="20" xfId="0" applyNumberFormat="1" applyFont="1" applyBorder="1" applyAlignment="1">
      <alignment horizontal="center" vertical="center"/>
    </xf>
    <xf numFmtId="168" fontId="5" fillId="0" borderId="0" xfId="1" applyNumberFormat="1" applyFont="1" applyAlignment="1">
      <alignment horizontal="center" vertical="center"/>
    </xf>
    <xf numFmtId="14" fontId="5" fillId="0" borderId="10" xfId="0" applyNumberFormat="1" applyFont="1" applyBorder="1" applyAlignment="1">
      <alignment horizontal="left" vertical="center"/>
    </xf>
    <xf numFmtId="167" fontId="21" fillId="0" borderId="16" xfId="4" applyNumberFormat="1" applyFont="1" applyBorder="1" applyAlignment="1">
      <alignment vertical="center"/>
    </xf>
    <xf numFmtId="167" fontId="24" fillId="0" borderId="17" xfId="4" applyNumberFormat="1" applyFont="1" applyBorder="1" applyAlignment="1">
      <alignment vertical="center"/>
    </xf>
    <xf numFmtId="167" fontId="24" fillId="0" borderId="10" xfId="4" applyNumberFormat="1" applyFont="1" applyBorder="1" applyAlignment="1">
      <alignment vertical="center"/>
    </xf>
    <xf numFmtId="0" fontId="13" fillId="0" borderId="0" xfId="0" applyFont="1"/>
    <xf numFmtId="0" fontId="30" fillId="0" borderId="0" xfId="0" applyFont="1"/>
    <xf numFmtId="0" fontId="5" fillId="0" borderId="16" xfId="0" applyFont="1" applyBorder="1" applyAlignment="1">
      <alignment horizontal="left" vertical="center" wrapText="1"/>
    </xf>
    <xf numFmtId="0" fontId="5" fillId="0" borderId="19" xfId="0" applyFont="1" applyBorder="1" applyAlignment="1">
      <alignment horizontal="left" vertical="center" wrapText="1"/>
    </xf>
    <xf numFmtId="0" fontId="5" fillId="0" borderId="5" xfId="0" applyFont="1" applyBorder="1" applyAlignment="1">
      <alignment horizontal="center" vertical="top"/>
    </xf>
    <xf numFmtId="41" fontId="5" fillId="0" borderId="5" xfId="1" applyFont="1" applyBorder="1" applyAlignment="1">
      <alignment horizontal="center" vertical="top"/>
    </xf>
    <xf numFmtId="0" fontId="5" fillId="0" borderId="0" xfId="0" applyFont="1" applyAlignment="1">
      <alignment horizontal="center" vertical="top"/>
    </xf>
    <xf numFmtId="41" fontId="5" fillId="0" borderId="0" xfId="1" applyFont="1" applyAlignment="1">
      <alignment horizontal="center" vertical="top"/>
    </xf>
    <xf numFmtId="14" fontId="5" fillId="0" borderId="16" xfId="0" applyNumberFormat="1" applyFont="1" applyBorder="1" applyAlignment="1">
      <alignment horizontal="center" vertical="top"/>
    </xf>
    <xf numFmtId="49" fontId="29" fillId="0" borderId="5" xfId="0" applyNumberFormat="1" applyFont="1" applyBorder="1" applyAlignment="1">
      <alignment horizontal="center" vertical="top" wrapText="1" readingOrder="1"/>
    </xf>
    <xf numFmtId="14" fontId="5" fillId="0" borderId="20" xfId="0" applyNumberFormat="1" applyFont="1" applyBorder="1" applyAlignment="1">
      <alignment horizontal="center" vertical="top"/>
    </xf>
    <xf numFmtId="14" fontId="5" fillId="0" borderId="10" xfId="0" applyNumberFormat="1" applyFont="1" applyBorder="1" applyAlignment="1">
      <alignment horizontal="center" vertical="top"/>
    </xf>
    <xf numFmtId="49" fontId="29" fillId="0" borderId="0" xfId="0" applyNumberFormat="1" applyFont="1" applyAlignment="1">
      <alignment horizontal="center" vertical="top" wrapText="1" readingOrder="1"/>
    </xf>
    <xf numFmtId="14" fontId="5" fillId="0" borderId="9" xfId="0" applyNumberFormat="1" applyFont="1" applyBorder="1" applyAlignment="1">
      <alignment horizontal="center" vertical="top"/>
    </xf>
    <xf numFmtId="166" fontId="5" fillId="0" borderId="0" xfId="1" applyNumberFormat="1" applyFont="1" applyAlignment="1">
      <alignment horizontal="center" vertical="center"/>
    </xf>
    <xf numFmtId="41" fontId="10" fillId="0" borderId="16" xfId="1" applyFont="1" applyFill="1" applyBorder="1" applyAlignment="1">
      <alignment vertical="center" wrapText="1"/>
    </xf>
    <xf numFmtId="17" fontId="23" fillId="0" borderId="15" xfId="4" applyNumberFormat="1" applyFont="1" applyBorder="1" applyAlignment="1">
      <alignment horizontal="center" vertical="center" wrapText="1"/>
    </xf>
    <xf numFmtId="17" fontId="23" fillId="0" borderId="20" xfId="4" applyNumberFormat="1" applyFont="1" applyBorder="1" applyAlignment="1">
      <alignment horizontal="center" vertical="center" wrapText="1"/>
    </xf>
    <xf numFmtId="41" fontId="12" fillId="0" borderId="15" xfId="1" quotePrefix="1" applyFont="1" applyFill="1" applyBorder="1" applyAlignment="1">
      <alignment horizontal="center" vertical="center" wrapText="1"/>
    </xf>
    <xf numFmtId="167" fontId="12" fillId="0" borderId="10" xfId="4" applyNumberFormat="1" applyFont="1" applyBorder="1" applyAlignment="1">
      <alignment vertical="center"/>
    </xf>
    <xf numFmtId="0" fontId="7" fillId="0" borderId="10" xfId="0" applyFont="1" applyBorder="1"/>
    <xf numFmtId="167" fontId="21" fillId="0" borderId="17" xfId="4" applyNumberFormat="1" applyFont="1" applyBorder="1" applyAlignment="1">
      <alignment horizontal="center" vertical="center"/>
    </xf>
    <xf numFmtId="0" fontId="10" fillId="0" borderId="10" xfId="0" applyFont="1" applyBorder="1" applyAlignment="1">
      <alignment horizontal="left" vertical="top"/>
    </xf>
    <xf numFmtId="0" fontId="12" fillId="0" borderId="10" xfId="0" applyFont="1" applyBorder="1"/>
    <xf numFmtId="0" fontId="8" fillId="0" borderId="1" xfId="0" applyFont="1" applyBorder="1" applyAlignment="1">
      <alignment horizontal="center" vertical="center" wrapText="1"/>
    </xf>
    <xf numFmtId="168" fontId="5" fillId="0" borderId="0" xfId="1" applyNumberFormat="1" applyFont="1" applyBorder="1" applyAlignment="1">
      <alignment horizontal="center"/>
    </xf>
    <xf numFmtId="0" fontId="5" fillId="0" borderId="1" xfId="0" applyFont="1" applyBorder="1" applyAlignment="1">
      <alignment horizontal="left" vertical="center" wrapText="1"/>
    </xf>
    <xf numFmtId="168" fontId="5" fillId="0" borderId="2" xfId="1" applyNumberFormat="1" applyFont="1" applyBorder="1" applyAlignment="1">
      <alignment horizontal="center"/>
    </xf>
    <xf numFmtId="14" fontId="8" fillId="0" borderId="4" xfId="1" applyNumberFormat="1" applyFont="1" applyBorder="1" applyAlignment="1">
      <alignment horizontal="right"/>
    </xf>
    <xf numFmtId="0" fontId="5" fillId="0" borderId="13" xfId="0" applyFont="1" applyBorder="1" applyAlignment="1">
      <alignment vertical="center"/>
    </xf>
    <xf numFmtId="0" fontId="5" fillId="0" borderId="24" xfId="0" applyFont="1" applyBorder="1" applyAlignment="1">
      <alignment vertical="center"/>
    </xf>
    <xf numFmtId="41" fontId="5" fillId="0" borderId="25" xfId="1" applyFont="1" applyFill="1" applyBorder="1" applyAlignment="1">
      <alignment vertical="center"/>
    </xf>
    <xf numFmtId="10" fontId="5" fillId="0" borderId="25" xfId="2" applyNumberFormat="1" applyFont="1" applyFill="1" applyBorder="1" applyAlignment="1">
      <alignment vertical="center"/>
    </xf>
    <xf numFmtId="10" fontId="5" fillId="0" borderId="26" xfId="2" applyNumberFormat="1" applyFont="1" applyFill="1" applyBorder="1" applyAlignment="1">
      <alignment vertical="center"/>
    </xf>
    <xf numFmtId="0" fontId="5" fillId="0" borderId="11" xfId="0" applyFont="1" applyBorder="1" applyAlignment="1">
      <alignment vertical="center"/>
    </xf>
    <xf numFmtId="41" fontId="5" fillId="0" borderId="13" xfId="1" applyFont="1" applyFill="1" applyBorder="1" applyAlignment="1">
      <alignment vertical="center"/>
    </xf>
    <xf numFmtId="10" fontId="5" fillId="0" borderId="13" xfId="2" applyNumberFormat="1" applyFont="1" applyFill="1" applyBorder="1" applyAlignment="1">
      <alignment vertical="center"/>
    </xf>
    <xf numFmtId="10" fontId="5" fillId="0" borderId="30" xfId="2" applyNumberFormat="1" applyFont="1" applyFill="1" applyBorder="1" applyAlignment="1">
      <alignment vertical="center"/>
    </xf>
    <xf numFmtId="164" fontId="5" fillId="0" borderId="15" xfId="10" applyFont="1" applyBorder="1"/>
    <xf numFmtId="41" fontId="8" fillId="0" borderId="3" xfId="1" applyFont="1" applyBorder="1"/>
    <xf numFmtId="41" fontId="5" fillId="0" borderId="9" xfId="1" applyFont="1" applyFill="1" applyBorder="1"/>
    <xf numFmtId="41" fontId="5" fillId="0" borderId="15" xfId="1" applyFont="1" applyFill="1" applyBorder="1"/>
    <xf numFmtId="3" fontId="8" fillId="0" borderId="0" xfId="0" applyNumberFormat="1" applyFont="1" applyAlignment="1">
      <alignment horizontal="right"/>
    </xf>
    <xf numFmtId="0" fontId="14" fillId="0" borderId="0" xfId="0" applyFont="1" applyAlignment="1">
      <alignment horizontal="right"/>
    </xf>
    <xf numFmtId="41" fontId="8" fillId="0" borderId="0" xfId="1" applyFont="1" applyFill="1" applyBorder="1"/>
    <xf numFmtId="41" fontId="5" fillId="0" borderId="17" xfId="1" applyFont="1" applyFill="1" applyBorder="1" applyAlignment="1">
      <alignment vertical="center"/>
    </xf>
    <xf numFmtId="10" fontId="5" fillId="0" borderId="17" xfId="2" applyNumberFormat="1" applyFont="1" applyFill="1" applyBorder="1" applyAlignment="1">
      <alignment vertical="center"/>
    </xf>
    <xf numFmtId="10" fontId="5" fillId="0" borderId="32" xfId="2" applyNumberFormat="1" applyFont="1" applyFill="1" applyBorder="1" applyAlignment="1">
      <alignment vertical="center"/>
    </xf>
    <xf numFmtId="41" fontId="8" fillId="0" borderId="27" xfId="1" applyFont="1" applyBorder="1" applyAlignment="1">
      <alignment vertical="center"/>
    </xf>
    <xf numFmtId="9" fontId="8" fillId="0" borderId="27" xfId="2" applyFont="1" applyBorder="1" applyAlignment="1">
      <alignment vertical="center"/>
    </xf>
    <xf numFmtId="41" fontId="0" fillId="0" borderId="0" xfId="0" applyNumberFormat="1"/>
    <xf numFmtId="41" fontId="10" fillId="0" borderId="17" xfId="19" applyFont="1" applyFill="1" applyBorder="1" applyAlignment="1">
      <alignment horizontal="center" vertical="center"/>
    </xf>
    <xf numFmtId="41" fontId="10" fillId="0" borderId="9" xfId="19" applyFont="1" applyFill="1" applyBorder="1" applyAlignment="1">
      <alignment horizontal="center" vertical="center"/>
    </xf>
    <xf numFmtId="164" fontId="5" fillId="0" borderId="17" xfId="10" applyFont="1" applyFill="1" applyBorder="1"/>
    <xf numFmtId="164" fontId="5" fillId="0" borderId="0" xfId="10" applyFont="1" applyFill="1"/>
    <xf numFmtId="0" fontId="10" fillId="0" borderId="17" xfId="0" applyFont="1" applyBorder="1"/>
    <xf numFmtId="14" fontId="12" fillId="0" borderId="15" xfId="4" applyNumberFormat="1" applyFont="1" applyBorder="1" applyAlignment="1">
      <alignment horizontal="center" vertical="center"/>
    </xf>
    <xf numFmtId="14" fontId="12" fillId="0" borderId="4" xfId="4" applyNumberFormat="1" applyFont="1" applyBorder="1" applyAlignment="1">
      <alignment horizontal="center" vertical="center"/>
    </xf>
    <xf numFmtId="41" fontId="10" fillId="0" borderId="10" xfId="1" applyFont="1" applyFill="1" applyBorder="1" applyAlignment="1">
      <alignment vertical="center" wrapText="1"/>
    </xf>
    <xf numFmtId="17" fontId="23" fillId="0" borderId="17" xfId="4" applyNumberFormat="1" applyFont="1" applyBorder="1" applyAlignment="1">
      <alignment horizontal="center" vertical="center" wrapText="1"/>
    </xf>
    <xf numFmtId="41" fontId="12" fillId="0" borderId="10" xfId="1" applyFont="1" applyFill="1" applyBorder="1" applyAlignment="1">
      <alignment vertical="center" wrapText="1"/>
    </xf>
    <xf numFmtId="0" fontId="5" fillId="0" borderId="16" xfId="0" applyFont="1" applyBorder="1" applyAlignment="1">
      <alignment horizontal="left" vertical="center"/>
    </xf>
    <xf numFmtId="41" fontId="5" fillId="0" borderId="17" xfId="1" applyFont="1" applyBorder="1" applyAlignment="1">
      <alignment horizontal="left" vertical="center"/>
    </xf>
    <xf numFmtId="169" fontId="5" fillId="0" borderId="0" xfId="1" applyNumberFormat="1" applyFont="1" applyBorder="1" applyAlignment="1">
      <alignment horizontal="center" vertical="center"/>
    </xf>
    <xf numFmtId="169" fontId="5" fillId="0" borderId="0" xfId="1" applyNumberFormat="1" applyFont="1" applyAlignment="1">
      <alignment horizontal="center" vertical="center"/>
    </xf>
    <xf numFmtId="0" fontId="0" fillId="0" borderId="15" xfId="0" applyBorder="1"/>
    <xf numFmtId="0" fontId="0" fillId="0" borderId="17" xfId="0" applyBorder="1"/>
    <xf numFmtId="0" fontId="5" fillId="0" borderId="9" xfId="0" applyFont="1" applyBorder="1" applyAlignment="1">
      <alignment wrapText="1"/>
    </xf>
    <xf numFmtId="41" fontId="29" fillId="0" borderId="15" xfId="20" applyFont="1" applyFill="1" applyBorder="1"/>
    <xf numFmtId="169" fontId="5" fillId="0" borderId="17" xfId="1" applyNumberFormat="1" applyFont="1" applyFill="1" applyBorder="1"/>
    <xf numFmtId="41" fontId="29" fillId="0" borderId="17" xfId="20" applyFont="1" applyFill="1" applyBorder="1"/>
    <xf numFmtId="169" fontId="5" fillId="0" borderId="17" xfId="1" applyNumberFormat="1" applyFont="1" applyFill="1" applyBorder="1" applyAlignment="1">
      <alignment horizontal="right"/>
    </xf>
    <xf numFmtId="0" fontId="0" fillId="0" borderId="13" xfId="0" applyBorder="1"/>
    <xf numFmtId="41" fontId="29" fillId="0" borderId="13" xfId="20" applyFont="1" applyFill="1" applyBorder="1"/>
    <xf numFmtId="167" fontId="10" fillId="0" borderId="4" xfId="5" applyNumberFormat="1" applyFont="1" applyBorder="1" applyAlignment="1">
      <alignment horizontal="right" vertical="center"/>
    </xf>
    <xf numFmtId="41" fontId="10" fillId="0" borderId="4" xfId="1" applyFont="1" applyBorder="1" applyAlignment="1">
      <alignment vertical="center"/>
    </xf>
    <xf numFmtId="41" fontId="10" fillId="0" borderId="4" xfId="1" applyFont="1" applyBorder="1" applyAlignment="1">
      <alignment horizontal="right" vertical="center"/>
    </xf>
    <xf numFmtId="10" fontId="8" fillId="0" borderId="0" xfId="2" applyNumberFormat="1" applyFont="1"/>
    <xf numFmtId="41" fontId="12" fillId="0" borderId="13" xfId="1" applyFont="1" applyBorder="1"/>
    <xf numFmtId="41" fontId="10" fillId="0" borderId="13" xfId="1" applyFont="1" applyBorder="1"/>
    <xf numFmtId="43" fontId="5" fillId="0" borderId="0" xfId="0" applyNumberFormat="1" applyFont="1"/>
    <xf numFmtId="168" fontId="5" fillId="0" borderId="20" xfId="1" applyNumberFormat="1" applyFont="1" applyBorder="1" applyAlignment="1">
      <alignment horizontal="center"/>
    </xf>
    <xf numFmtId="168" fontId="5" fillId="0" borderId="12" xfId="1" applyNumberFormat="1" applyFont="1" applyBorder="1" applyAlignment="1">
      <alignment horizontal="center"/>
    </xf>
    <xf numFmtId="168" fontId="5" fillId="0" borderId="3" xfId="1" applyNumberFormat="1" applyFont="1" applyBorder="1" applyAlignment="1">
      <alignment horizontal="center"/>
    </xf>
    <xf numFmtId="166" fontId="24" fillId="0" borderId="17" xfId="1" applyNumberFormat="1" applyFont="1" applyFill="1" applyBorder="1" applyAlignment="1">
      <alignment horizontal="center"/>
    </xf>
    <xf numFmtId="166" fontId="21" fillId="0" borderId="15" xfId="1" applyNumberFormat="1" applyFont="1" applyFill="1" applyBorder="1" applyAlignment="1">
      <alignment horizontal="center"/>
    </xf>
    <xf numFmtId="166" fontId="5" fillId="0" borderId="17" xfId="1" applyNumberFormat="1" applyFont="1" applyFill="1" applyBorder="1"/>
    <xf numFmtId="166" fontId="21" fillId="0" borderId="17" xfId="1" applyNumberFormat="1" applyFont="1" applyFill="1" applyBorder="1" applyAlignment="1">
      <alignment horizontal="center"/>
    </xf>
    <xf numFmtId="166" fontId="21" fillId="0" borderId="17" xfId="1" applyNumberFormat="1" applyFont="1" applyFill="1" applyBorder="1" applyAlignment="1">
      <alignment horizontal="right"/>
    </xf>
    <xf numFmtId="166" fontId="21" fillId="0" borderId="9" xfId="1" applyNumberFormat="1" applyFont="1" applyFill="1" applyBorder="1" applyAlignment="1">
      <alignment horizontal="center"/>
    </xf>
    <xf numFmtId="166" fontId="24" fillId="0" borderId="9" xfId="1" applyNumberFormat="1" applyFont="1" applyFill="1" applyBorder="1" applyAlignment="1">
      <alignment horizontal="center"/>
    </xf>
    <xf numFmtId="166" fontId="21" fillId="0" borderId="17" xfId="1" applyNumberFormat="1" applyFont="1" applyBorder="1" applyAlignment="1">
      <alignment horizontal="center"/>
    </xf>
    <xf numFmtId="166" fontId="21" fillId="0" borderId="9" xfId="1" applyNumberFormat="1" applyFont="1" applyBorder="1" applyAlignment="1">
      <alignment horizontal="center"/>
    </xf>
    <xf numFmtId="166" fontId="21" fillId="0" borderId="13" xfId="1" applyNumberFormat="1" applyFont="1" applyBorder="1" applyAlignment="1">
      <alignment horizontal="right"/>
    </xf>
    <xf numFmtId="166" fontId="24" fillId="0" borderId="12" xfId="1" applyNumberFormat="1" applyFont="1" applyBorder="1" applyAlignment="1">
      <alignment horizontal="center"/>
    </xf>
    <xf numFmtId="166" fontId="24" fillId="0" borderId="0" xfId="1" applyNumberFormat="1" applyFont="1" applyFill="1" applyBorder="1" applyAlignment="1">
      <alignment horizontal="center"/>
    </xf>
    <xf numFmtId="166" fontId="21" fillId="0" borderId="0" xfId="1" applyNumberFormat="1" applyFont="1" applyFill="1" applyBorder="1" applyAlignment="1">
      <alignment horizontal="center"/>
    </xf>
    <xf numFmtId="166" fontId="5" fillId="0" borderId="17" xfId="0" applyNumberFormat="1" applyFont="1" applyBorder="1"/>
    <xf numFmtId="166" fontId="21" fillId="0" borderId="0" xfId="4" applyNumberFormat="1" applyFont="1" applyAlignment="1">
      <alignment horizontal="center"/>
    </xf>
    <xf numFmtId="166" fontId="21" fillId="0" borderId="0" xfId="1" applyNumberFormat="1" applyFont="1" applyBorder="1" applyAlignment="1">
      <alignment horizontal="center"/>
    </xf>
    <xf numFmtId="166" fontId="23" fillId="0" borderId="9" xfId="4" applyNumberFormat="1" applyFont="1" applyBorder="1" applyAlignment="1">
      <alignment horizontal="center" vertical="center" wrapText="1"/>
    </xf>
    <xf numFmtId="166" fontId="12" fillId="0" borderId="17" xfId="1" quotePrefix="1" applyNumberFormat="1" applyFont="1" applyFill="1" applyBorder="1" applyAlignment="1">
      <alignment horizontal="center" vertical="center" wrapText="1"/>
    </xf>
    <xf numFmtId="166" fontId="5" fillId="0" borderId="17" xfId="1" applyNumberFormat="1" applyFont="1" applyFill="1" applyBorder="1" applyAlignment="1">
      <alignment horizontal="right" vertical="center"/>
    </xf>
    <xf numFmtId="166" fontId="10" fillId="0" borderId="17" xfId="1" quotePrefix="1" applyNumberFormat="1" applyFont="1" applyFill="1" applyBorder="1" applyAlignment="1">
      <alignment horizontal="center" vertical="center" wrapText="1"/>
    </xf>
    <xf numFmtId="166" fontId="21" fillId="0" borderId="9" xfId="4" applyNumberFormat="1" applyFont="1" applyBorder="1" applyAlignment="1">
      <alignment horizontal="center" vertical="center" wrapText="1"/>
    </xf>
    <xf numFmtId="166" fontId="8" fillId="0" borderId="9" xfId="1" applyNumberFormat="1" applyFont="1" applyFill="1" applyBorder="1" applyAlignment="1">
      <alignment horizontal="right" vertical="center"/>
    </xf>
    <xf numFmtId="166" fontId="8" fillId="0" borderId="17" xfId="1" applyNumberFormat="1" applyFont="1" applyFill="1" applyBorder="1" applyAlignment="1">
      <alignment horizontal="right" vertical="center"/>
    </xf>
    <xf numFmtId="166" fontId="5" fillId="0" borderId="9" xfId="1" applyNumberFormat="1" applyFont="1" applyFill="1" applyBorder="1" applyAlignment="1">
      <alignment horizontal="right"/>
    </xf>
    <xf numFmtId="166" fontId="21" fillId="0" borderId="17" xfId="4" applyNumberFormat="1" applyFont="1" applyBorder="1" applyAlignment="1">
      <alignment horizontal="center" vertical="center" wrapText="1"/>
    </xf>
    <xf numFmtId="166" fontId="5" fillId="0" borderId="9" xfId="1" applyNumberFormat="1" applyFont="1" applyFill="1" applyBorder="1" applyAlignment="1">
      <alignment horizontal="right" vertical="center"/>
    </xf>
    <xf numFmtId="166" fontId="8" fillId="0" borderId="4" xfId="1" applyNumberFormat="1" applyFont="1" applyFill="1" applyBorder="1" applyAlignment="1">
      <alignment horizontal="right" vertical="center"/>
    </xf>
    <xf numFmtId="166" fontId="5" fillId="0" borderId="4" xfId="1" applyNumberFormat="1" applyFont="1" applyBorder="1" applyAlignment="1">
      <alignment horizontal="right" vertical="center"/>
    </xf>
    <xf numFmtId="166" fontId="8" fillId="0" borderId="22" xfId="1" applyNumberFormat="1" applyFont="1" applyFill="1" applyBorder="1" applyAlignment="1">
      <alignment horizontal="right" vertical="center"/>
    </xf>
    <xf numFmtId="166" fontId="5" fillId="0" borderId="0" xfId="1" applyNumberFormat="1" applyFont="1" applyFill="1"/>
    <xf numFmtId="166" fontId="8" fillId="0" borderId="0" xfId="1" applyNumberFormat="1" applyFont="1" applyFill="1" applyAlignment="1">
      <alignment horizontal="center" vertical="center"/>
    </xf>
    <xf numFmtId="166" fontId="8" fillId="0" borderId="0" xfId="1" applyNumberFormat="1" applyFont="1" applyFill="1"/>
    <xf numFmtId="166" fontId="8" fillId="0" borderId="4" xfId="1" applyNumberFormat="1" applyFont="1" applyBorder="1"/>
    <xf numFmtId="166" fontId="8" fillId="0" borderId="4" xfId="1" applyNumberFormat="1" applyFont="1" applyFill="1" applyBorder="1"/>
    <xf numFmtId="166" fontId="5" fillId="0" borderId="4" xfId="1" applyNumberFormat="1" applyFont="1" applyFill="1" applyBorder="1"/>
    <xf numFmtId="166" fontId="8" fillId="0" borderId="22" xfId="1" applyNumberFormat="1" applyFont="1" applyFill="1" applyBorder="1"/>
    <xf numFmtId="0" fontId="10" fillId="0" borderId="4" xfId="4" applyFont="1" applyBorder="1" applyAlignment="1">
      <alignment vertical="center"/>
    </xf>
    <xf numFmtId="0" fontId="25" fillId="0" borderId="1" xfId="3" applyFont="1" applyFill="1" applyBorder="1" applyAlignment="1">
      <alignment vertical="center"/>
    </xf>
    <xf numFmtId="166" fontId="10" fillId="0" borderId="4" xfId="1" applyNumberFormat="1" applyFont="1" applyFill="1" applyBorder="1" applyAlignment="1">
      <alignment vertical="center"/>
    </xf>
    <xf numFmtId="0" fontId="25" fillId="0" borderId="4" xfId="3" applyFont="1" applyFill="1" applyBorder="1" applyAlignment="1">
      <alignment vertical="center"/>
    </xf>
    <xf numFmtId="41" fontId="10" fillId="0" borderId="4" xfId="1" applyFont="1" applyFill="1" applyBorder="1" applyAlignment="1">
      <alignment vertical="center"/>
    </xf>
    <xf numFmtId="41" fontId="10" fillId="0" borderId="3" xfId="1" applyFont="1" applyFill="1" applyBorder="1" applyAlignment="1">
      <alignment vertical="center"/>
    </xf>
    <xf numFmtId="41" fontId="8" fillId="0" borderId="0" xfId="1" applyFont="1" applyBorder="1" applyAlignment="1">
      <alignment horizontal="right"/>
    </xf>
    <xf numFmtId="41" fontId="5" fillId="0" borderId="13" xfId="1" applyFont="1" applyFill="1" applyBorder="1" applyAlignment="1">
      <alignment horizontal="center" vertical="center"/>
    </xf>
    <xf numFmtId="0" fontId="8" fillId="0" borderId="19" xfId="0" applyFont="1" applyBorder="1"/>
    <xf numFmtId="0" fontId="5" fillId="0" borderId="15" xfId="0" applyFont="1" applyBorder="1" applyAlignment="1">
      <alignment horizontal="left"/>
    </xf>
    <xf numFmtId="41" fontId="24" fillId="0" borderId="17" xfId="1" applyFont="1" applyFill="1" applyBorder="1" applyAlignment="1">
      <alignment horizontal="center"/>
    </xf>
    <xf numFmtId="166" fontId="21" fillId="0" borderId="20" xfId="1" applyNumberFormat="1" applyFont="1" applyFill="1" applyBorder="1" applyAlignment="1">
      <alignment horizontal="center"/>
    </xf>
    <xf numFmtId="167" fontId="24" fillId="0" borderId="17" xfId="4" applyNumberFormat="1" applyFont="1" applyBorder="1" applyAlignment="1">
      <alignment horizontal="center" vertical="center" wrapText="1"/>
    </xf>
    <xf numFmtId="0" fontId="20" fillId="2" borderId="0" xfId="5" applyFont="1" applyFill="1" applyAlignment="1">
      <alignment horizontal="center" vertical="center"/>
    </xf>
    <xf numFmtId="0" fontId="21" fillId="0" borderId="0" xfId="4" applyFont="1" applyAlignment="1">
      <alignment horizontal="center" vertical="top"/>
    </xf>
    <xf numFmtId="0" fontId="22" fillId="0" borderId="0" xfId="4" applyFont="1" applyAlignment="1">
      <alignment horizontal="center"/>
    </xf>
    <xf numFmtId="0" fontId="20" fillId="0" borderId="0" xfId="4" applyFont="1" applyAlignment="1">
      <alignment horizontal="center"/>
    </xf>
    <xf numFmtId="0" fontId="21" fillId="0" borderId="0" xfId="4" applyFont="1" applyAlignment="1">
      <alignment horizontal="center"/>
    </xf>
    <xf numFmtId="0" fontId="27" fillId="0" borderId="0" xfId="0" applyFont="1" applyAlignment="1">
      <alignment horizontal="left"/>
    </xf>
    <xf numFmtId="0" fontId="8" fillId="0" borderId="0" xfId="0" applyFont="1" applyAlignment="1">
      <alignment horizont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7" fillId="0" borderId="0" xfId="0" applyFont="1" applyAlignment="1">
      <alignment horizontal="center"/>
    </xf>
    <xf numFmtId="0" fontId="9" fillId="0" borderId="0" xfId="0" applyFont="1" applyAlignment="1">
      <alignment horizontal="center"/>
    </xf>
    <xf numFmtId="0" fontId="8" fillId="3" borderId="6"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0" fontId="8" fillId="3" borderId="23"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11" fillId="0" borderId="0" xfId="4" applyFont="1" applyAlignment="1">
      <alignment horizontal="center" vertical="top"/>
    </xf>
    <xf numFmtId="0" fontId="11" fillId="0" borderId="0" xfId="4" applyFont="1" applyAlignment="1">
      <alignment horizontal="center" vertical="center"/>
    </xf>
    <xf numFmtId="0" fontId="12" fillId="4" borderId="15" xfId="6" applyFont="1" applyFill="1" applyBorder="1" applyAlignment="1">
      <alignment horizontal="center" vertical="center" wrapText="1"/>
    </xf>
    <xf numFmtId="0" fontId="12" fillId="4" borderId="13" xfId="6" applyFont="1" applyFill="1" applyBorder="1" applyAlignment="1">
      <alignment horizontal="center" vertical="center" wrapText="1"/>
    </xf>
    <xf numFmtId="0" fontId="12" fillId="4" borderId="4" xfId="6" applyFont="1" applyFill="1" applyBorder="1" applyAlignment="1">
      <alignment horizontal="center" vertical="center" wrapText="1"/>
    </xf>
    <xf numFmtId="0" fontId="12" fillId="0" borderId="15" xfId="6" applyFont="1" applyBorder="1" applyAlignment="1">
      <alignment horizontal="center" vertical="center" wrapText="1"/>
    </xf>
    <xf numFmtId="0" fontId="12" fillId="0" borderId="13" xfId="6"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8" xfId="0" applyFont="1" applyBorder="1" applyAlignment="1">
      <alignment horizontal="center"/>
    </xf>
    <xf numFmtId="0" fontId="5"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xf>
    <xf numFmtId="0" fontId="10" fillId="0" borderId="0" xfId="0" applyFont="1" applyAlignment="1">
      <alignment horizontal="left" vertical="top" wrapText="1"/>
    </xf>
    <xf numFmtId="0" fontId="7" fillId="0" borderId="0" xfId="0" applyFont="1" applyAlignment="1">
      <alignment horizontal="center" vertical="center"/>
    </xf>
    <xf numFmtId="0" fontId="8" fillId="0" borderId="0" xfId="0" applyFont="1" applyAlignment="1">
      <alignment horizontal="left" vertical="center"/>
    </xf>
    <xf numFmtId="0" fontId="5" fillId="0" borderId="0" xfId="0" applyFont="1" applyAlignment="1">
      <alignment horizontal="left" vertical="center" wrapText="1"/>
    </xf>
    <xf numFmtId="0" fontId="10" fillId="0" borderId="0" xfId="0" applyFont="1" applyAlignment="1">
      <alignment horizontal="left" wrapText="1"/>
    </xf>
    <xf numFmtId="0" fontId="8" fillId="0" borderId="0" xfId="0" applyFont="1" applyAlignment="1">
      <alignment horizontal="left" vertical="center" wrapText="1"/>
    </xf>
    <xf numFmtId="0" fontId="12" fillId="0" borderId="0" xfId="0" applyFont="1" applyAlignment="1">
      <alignment horizontal="left" wrapText="1"/>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10" fillId="0" borderId="0" xfId="0" applyFont="1" applyAlignment="1">
      <alignment horizontal="justify" wrapText="1"/>
    </xf>
    <xf numFmtId="0" fontId="16" fillId="0" borderId="0" xfId="0" applyFont="1" applyAlignment="1">
      <alignment horizontal="justify" wrapText="1"/>
    </xf>
    <xf numFmtId="0" fontId="5" fillId="0" borderId="0" xfId="0" applyFont="1" applyAlignment="1">
      <alignment horizontal="justify" vertical="top" wrapText="1"/>
    </xf>
    <xf numFmtId="0" fontId="5" fillId="0" borderId="0" xfId="0" applyFont="1" applyAlignment="1">
      <alignment horizontal="left" vertical="top" wrapText="1"/>
    </xf>
    <xf numFmtId="0" fontId="8" fillId="0" borderId="4" xfId="0" applyFont="1" applyBorder="1" applyAlignment="1">
      <alignment horizontal="center" vertical="center" wrapText="1"/>
    </xf>
    <xf numFmtId="0" fontId="5" fillId="0" borderId="0" xfId="0" applyFont="1" applyAlignment="1">
      <alignment horizontal="justify" wrapText="1"/>
    </xf>
    <xf numFmtId="0" fontId="8" fillId="0" borderId="0" xfId="0" applyFont="1" applyAlignment="1">
      <alignment horizontal="center" vertical="center"/>
    </xf>
    <xf numFmtId="0" fontId="5" fillId="0" borderId="0" xfId="0" applyFont="1" applyAlignment="1">
      <alignment horizontal="justify" vertical="top"/>
    </xf>
    <xf numFmtId="0" fontId="8" fillId="0" borderId="0" xfId="0" applyFont="1" applyAlignment="1">
      <alignment horizontal="left" wrapText="1"/>
    </xf>
    <xf numFmtId="0" fontId="30" fillId="0" borderId="0" xfId="0" applyFont="1" applyAlignment="1">
      <alignment horizontal="left" vertical="top" wrapText="1"/>
    </xf>
    <xf numFmtId="0" fontId="5" fillId="0" borderId="0" xfId="0" applyFont="1" applyAlignment="1">
      <alignment horizontal="left" vertical="center"/>
    </xf>
    <xf numFmtId="0" fontId="5" fillId="0" borderId="0" xfId="0" applyFont="1" applyAlignment="1">
      <alignment horizontal="justify" vertical="center" wrapText="1"/>
    </xf>
    <xf numFmtId="0" fontId="5" fillId="0" borderId="18" xfId="0" applyFont="1" applyBorder="1" applyAlignment="1">
      <alignment horizontal="left" vertical="top"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165" fontId="8" fillId="0" borderId="1" xfId="1" applyNumberFormat="1" applyFont="1" applyBorder="1" applyAlignment="1">
      <alignment horizontal="center"/>
    </xf>
    <xf numFmtId="165" fontId="8" fillId="0" borderId="3" xfId="1" applyNumberFormat="1" applyFont="1" applyBorder="1" applyAlignment="1">
      <alignment horizontal="center"/>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2" xfId="0" applyFont="1" applyBorder="1" applyAlignment="1">
      <alignment horizontal="center" vertical="center" wrapText="1"/>
    </xf>
    <xf numFmtId="0" fontId="2" fillId="0" borderId="5" xfId="3" applyBorder="1" applyAlignment="1">
      <alignment horizontal="left"/>
    </xf>
    <xf numFmtId="0" fontId="7" fillId="0" borderId="0" xfId="0" applyFont="1" applyAlignment="1">
      <alignment horizontal="center" vertical="center" wrapText="1"/>
    </xf>
    <xf numFmtId="0" fontId="5" fillId="0" borderId="0" xfId="0" applyFont="1" applyAlignment="1">
      <alignment horizontal="center" vertical="center" wrapText="1"/>
    </xf>
  </cellXfs>
  <cellStyles count="21">
    <cellStyle name="Excel Built-in Comma [0] 1" xfId="13" xr:uid="{B3646DCF-F688-4573-96B2-65FA3F4696A1}"/>
    <cellStyle name="Hipervínculo" xfId="3" builtinId="8"/>
    <cellStyle name="Millares [0]" xfId="1" builtinId="6"/>
    <cellStyle name="Millares [0] 10" xfId="10" xr:uid="{CE97DC9D-30BC-49DD-9D57-9E779C8EA74D}"/>
    <cellStyle name="Millares [0] 2" xfId="7" xr:uid="{4FCDB0C6-56ED-4598-9F9B-48FFB5487A21}"/>
    <cellStyle name="Millares [0] 2 2" xfId="16" xr:uid="{DEDA2CC9-2016-41CB-B9E0-2624DA67197F}"/>
    <cellStyle name="Millares [0] 21" xfId="14" xr:uid="{5F3F1638-1223-46C5-93D0-6E14FC2D7532}"/>
    <cellStyle name="Millares [0] 23" xfId="19" xr:uid="{AA867BEF-14C2-471B-ADC8-256C5C90A874}"/>
    <cellStyle name="Millares [0] 29" xfId="12" xr:uid="{93E75A0D-0E45-449E-9610-EF3110411D14}"/>
    <cellStyle name="Millares [0] 29 2" xfId="18" xr:uid="{225FAAD4-8E4F-41C5-9C6A-6AF72A671BF1}"/>
    <cellStyle name="Millares [0] 3" xfId="9" xr:uid="{94A78992-E17E-45AF-A370-3C611600E824}"/>
    <cellStyle name="Millares [0] 3 2" xfId="17" xr:uid="{37E2CA54-61B1-4E01-B8E2-4BA0392AF1A5}"/>
    <cellStyle name="Millares [0] 4" xfId="15" xr:uid="{74D740AF-4D52-4764-8A7F-884FF8FBE2C1}"/>
    <cellStyle name="Millares [0] 7 3 11" xfId="20" xr:uid="{735B841E-DE05-4D4D-9C44-8F459B145D14}"/>
    <cellStyle name="Normal" xfId="0" builtinId="0"/>
    <cellStyle name="Normal 11" xfId="8" xr:uid="{B2D3326E-D752-4163-B813-ABF9E6EFD4C9}"/>
    <cellStyle name="Normal 17 2" xfId="11" xr:uid="{E756F4FE-C565-413B-B14B-335BED12124A}"/>
    <cellStyle name="Normal_cuadro de AF NG" xfId="6" xr:uid="{2B709FB0-37AC-4483-9487-02FAB74F2A83}"/>
    <cellStyle name="Normal_FANAPEL INDIVIDUAL" xfId="5" xr:uid="{731C2E61-5A80-464C-AAEE-5C6BB68C6DEA}"/>
    <cellStyle name="Normal_informe1" xfId="4" xr:uid="{7CDC33FF-7B8F-48E6-B7AD-0CDDAD609DE4}"/>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E6506-38D7-4615-BD76-655EF24BAB6A}">
  <sheetPr>
    <pageSetUpPr fitToPage="1"/>
  </sheetPr>
  <dimension ref="A1:XFD62"/>
  <sheetViews>
    <sheetView showGridLines="0" zoomScale="51" zoomScaleNormal="90" workbookViewId="0">
      <selection activeCell="F49" sqref="F49"/>
    </sheetView>
  </sheetViews>
  <sheetFormatPr baseColWidth="10" defaultColWidth="11.5" defaultRowHeight="14"/>
  <cols>
    <col min="1" max="1" width="2.83203125" style="1" customWidth="1"/>
    <col min="2" max="2" width="81.6640625" style="1" bestFit="1" customWidth="1"/>
    <col min="3" max="3" width="10.5" style="1" customWidth="1"/>
    <col min="4" max="5" width="23.5" style="1" bestFit="1" customWidth="1"/>
    <col min="6" max="6" width="59.1640625" style="1" bestFit="1" customWidth="1"/>
    <col min="7" max="7" width="9.83203125" style="1" customWidth="1"/>
    <col min="8" max="9" width="23.5" style="1" bestFit="1" customWidth="1"/>
    <col min="10" max="10" width="2.83203125" style="1" customWidth="1"/>
    <col min="11" max="11" width="16" style="1" bestFit="1" customWidth="1"/>
    <col min="12" max="12" width="15.83203125" style="1" bestFit="1" customWidth="1"/>
    <col min="13" max="13" width="16.1640625" style="1" bestFit="1" customWidth="1"/>
    <col min="14" max="16384" width="11.5" style="1"/>
  </cols>
  <sheetData>
    <row r="1" spans="1:12">
      <c r="A1" s="2" t="s">
        <v>3</v>
      </c>
    </row>
    <row r="2" spans="1:12">
      <c r="B2" s="436" t="s">
        <v>95</v>
      </c>
      <c r="C2" s="436"/>
      <c r="D2" s="436"/>
      <c r="E2" s="436"/>
      <c r="F2" s="436"/>
      <c r="G2" s="436"/>
      <c r="H2" s="436"/>
      <c r="I2" s="436"/>
    </row>
    <row r="3" spans="1:12">
      <c r="B3" s="437" t="s">
        <v>1</v>
      </c>
      <c r="C3" s="437"/>
      <c r="D3" s="437"/>
      <c r="E3" s="437"/>
      <c r="F3" s="437"/>
      <c r="G3" s="437"/>
      <c r="H3" s="437"/>
      <c r="I3" s="437"/>
    </row>
    <row r="4" spans="1:12">
      <c r="B4" s="437" t="s">
        <v>621</v>
      </c>
      <c r="C4" s="437"/>
      <c r="D4" s="437"/>
      <c r="E4" s="437"/>
      <c r="F4" s="437"/>
      <c r="G4" s="437"/>
      <c r="H4" s="437"/>
      <c r="I4" s="437"/>
    </row>
    <row r="5" spans="1:12">
      <c r="B5" s="437" t="s">
        <v>96</v>
      </c>
      <c r="C5" s="437"/>
      <c r="D5" s="437"/>
      <c r="E5" s="437"/>
      <c r="F5" s="437"/>
      <c r="G5" s="437"/>
      <c r="H5" s="437"/>
      <c r="I5" s="437"/>
    </row>
    <row r="6" spans="1:12">
      <c r="B6" s="201"/>
      <c r="C6" s="201"/>
      <c r="D6" s="201"/>
      <c r="E6" s="202"/>
      <c r="F6" s="201"/>
      <c r="G6" s="201"/>
      <c r="H6" s="201"/>
      <c r="I6" s="201"/>
    </row>
    <row r="7" spans="1:12">
      <c r="B7" s="203" t="s">
        <v>97</v>
      </c>
      <c r="C7" s="195" t="s">
        <v>98</v>
      </c>
      <c r="D7" s="204">
        <v>46022</v>
      </c>
      <c r="E7" s="205">
        <v>45657</v>
      </c>
      <c r="F7" s="203" t="s">
        <v>99</v>
      </c>
      <c r="G7" s="195" t="s">
        <v>98</v>
      </c>
      <c r="H7" s="205">
        <f>+D7</f>
        <v>46022</v>
      </c>
      <c r="I7" s="205">
        <f>+E7</f>
        <v>45657</v>
      </c>
    </row>
    <row r="8" spans="1:12">
      <c r="B8" s="206" t="s">
        <v>100</v>
      </c>
      <c r="C8" s="207"/>
      <c r="D8" s="207"/>
      <c r="E8" s="208"/>
      <c r="F8" s="209" t="s">
        <v>101</v>
      </c>
      <c r="G8" s="210"/>
      <c r="H8" s="210"/>
      <c r="I8" s="211"/>
    </row>
    <row r="9" spans="1:12">
      <c r="B9" s="209" t="s">
        <v>102</v>
      </c>
      <c r="C9" s="212"/>
      <c r="D9" s="385">
        <f>SUM(D10:D12)</f>
        <v>32649539866</v>
      </c>
      <c r="E9" s="385">
        <f>SUM(E10:E12)</f>
        <v>9739157830</v>
      </c>
      <c r="F9" s="297" t="s">
        <v>103</v>
      </c>
      <c r="G9" s="210"/>
      <c r="H9" s="385">
        <f>SUM(H10:H12)</f>
        <v>13415331129</v>
      </c>
      <c r="I9" s="431">
        <f>SUM(I10:I12)</f>
        <v>8675116387</v>
      </c>
    </row>
    <row r="10" spans="1:12">
      <c r="B10" s="298" t="s">
        <v>104</v>
      </c>
      <c r="C10" s="212"/>
      <c r="D10" s="384">
        <v>4500000</v>
      </c>
      <c r="E10" s="384">
        <v>4500000</v>
      </c>
      <c r="F10" s="299" t="s">
        <v>105</v>
      </c>
      <c r="G10" s="213" t="s">
        <v>674</v>
      </c>
      <c r="H10" s="395">
        <v>11661403051</v>
      </c>
      <c r="I10" s="430">
        <v>8308110101</v>
      </c>
      <c r="K10" s="49"/>
      <c r="L10" s="24"/>
    </row>
    <row r="11" spans="1:12">
      <c r="B11" s="298" t="s">
        <v>106</v>
      </c>
      <c r="C11" s="212" t="s">
        <v>107</v>
      </c>
      <c r="D11" s="384">
        <v>19449489613</v>
      </c>
      <c r="E11" s="430">
        <v>1829790836</v>
      </c>
      <c r="F11" s="299" t="s">
        <v>108</v>
      </c>
      <c r="G11" s="213" t="s">
        <v>109</v>
      </c>
      <c r="H11" s="395">
        <v>770875017</v>
      </c>
      <c r="I11" s="384">
        <v>367006286</v>
      </c>
    </row>
    <row r="12" spans="1:12">
      <c r="B12" s="298" t="s">
        <v>110</v>
      </c>
      <c r="C12" s="212" t="s">
        <v>107</v>
      </c>
      <c r="D12" s="386">
        <v>13195550253</v>
      </c>
      <c r="E12" s="33">
        <v>7904866994</v>
      </c>
      <c r="F12" s="299" t="s">
        <v>111</v>
      </c>
      <c r="G12" s="213" t="s">
        <v>112</v>
      </c>
      <c r="H12" s="395">
        <v>983053061</v>
      </c>
      <c r="I12" s="384">
        <v>0</v>
      </c>
    </row>
    <row r="13" spans="1:12">
      <c r="B13" s="214" t="s">
        <v>113</v>
      </c>
      <c r="C13" s="212" t="s">
        <v>114</v>
      </c>
      <c r="D13" s="387">
        <f>SUM(D14:D18)</f>
        <v>370469037228</v>
      </c>
      <c r="E13" s="387">
        <f>SUM(E14:E18)</f>
        <v>210266942442</v>
      </c>
      <c r="F13" s="299"/>
      <c r="G13" s="213"/>
      <c r="H13" s="395"/>
      <c r="I13" s="384"/>
    </row>
    <row r="14" spans="1:12">
      <c r="B14" s="298" t="s">
        <v>116</v>
      </c>
      <c r="C14" s="212"/>
      <c r="D14" s="384">
        <v>155651207749</v>
      </c>
      <c r="E14" s="384">
        <v>28306213119</v>
      </c>
      <c r="F14" s="215" t="s">
        <v>115</v>
      </c>
      <c r="G14" s="213"/>
      <c r="H14" s="396">
        <f>SUM(H15:H17)</f>
        <v>365294768262</v>
      </c>
      <c r="I14" s="387">
        <f>SUM(I15:I17)</f>
        <v>193173707546</v>
      </c>
    </row>
    <row r="15" spans="1:12">
      <c r="B15" s="32" t="s">
        <v>119</v>
      </c>
      <c r="D15" s="384">
        <v>211494799817</v>
      </c>
      <c r="E15" s="384">
        <v>130816621027</v>
      </c>
      <c r="F15" s="299" t="s">
        <v>117</v>
      </c>
      <c r="G15" s="213" t="s">
        <v>118</v>
      </c>
      <c r="H15" s="395">
        <v>144740043294</v>
      </c>
      <c r="I15" s="384">
        <v>27917261610</v>
      </c>
    </row>
    <row r="16" spans="1:12">
      <c r="B16" s="32" t="s">
        <v>121</v>
      </c>
      <c r="D16" s="384">
        <v>0</v>
      </c>
      <c r="E16" s="384">
        <v>46144108296</v>
      </c>
      <c r="F16" s="299" t="s">
        <v>120</v>
      </c>
      <c r="G16" s="213" t="s">
        <v>118</v>
      </c>
      <c r="H16" s="395">
        <v>8099823195</v>
      </c>
      <c r="I16" s="384">
        <v>33197802132</v>
      </c>
    </row>
    <row r="17" spans="2:9">
      <c r="B17" s="32" t="s">
        <v>124</v>
      </c>
      <c r="D17" s="384">
        <v>3323029662</v>
      </c>
      <c r="E17" s="384">
        <v>5000000000</v>
      </c>
      <c r="F17" s="299" t="s">
        <v>122</v>
      </c>
      <c r="G17" s="213" t="s">
        <v>123</v>
      </c>
      <c r="H17" s="395">
        <v>212454901773</v>
      </c>
      <c r="I17" s="384">
        <v>132058643804</v>
      </c>
    </row>
    <row r="18" spans="2:9">
      <c r="B18" s="32"/>
      <c r="D18" s="384"/>
      <c r="E18" s="384"/>
      <c r="F18" s="215" t="s">
        <v>125</v>
      </c>
      <c r="G18" s="213"/>
      <c r="H18" s="396">
        <f>SUM(H19:H22)</f>
        <v>954076830</v>
      </c>
      <c r="I18" s="387">
        <f>SUM(I19:I22)</f>
        <v>538303397</v>
      </c>
    </row>
    <row r="19" spans="2:9">
      <c r="B19" s="214" t="s">
        <v>127</v>
      </c>
      <c r="C19" s="212"/>
      <c r="D19" s="387">
        <f>SUM(D20:D23)</f>
        <v>3417491807</v>
      </c>
      <c r="E19" s="387">
        <f>SUM(E20:E23)</f>
        <v>2405894964</v>
      </c>
      <c r="F19" s="299" t="s">
        <v>126</v>
      </c>
      <c r="G19" s="213"/>
      <c r="H19" s="395">
        <v>572018987</v>
      </c>
      <c r="I19" s="384">
        <v>301487183</v>
      </c>
    </row>
    <row r="20" spans="2:9">
      <c r="B20" s="298" t="s">
        <v>129</v>
      </c>
      <c r="C20" s="212" t="s">
        <v>130</v>
      </c>
      <c r="D20" s="384">
        <v>1815865019</v>
      </c>
      <c r="E20" s="384">
        <v>874676812</v>
      </c>
      <c r="F20" s="299" t="s">
        <v>128</v>
      </c>
      <c r="G20" s="213"/>
      <c r="H20" s="395">
        <v>150351095</v>
      </c>
      <c r="I20" s="384">
        <v>46304187</v>
      </c>
    </row>
    <row r="21" spans="2:9">
      <c r="B21" s="298" t="s">
        <v>132</v>
      </c>
      <c r="C21" s="212" t="s">
        <v>130</v>
      </c>
      <c r="D21" s="384"/>
      <c r="E21" s="384">
        <v>0</v>
      </c>
      <c r="F21" s="299" t="s">
        <v>131</v>
      </c>
      <c r="G21" s="213"/>
      <c r="H21" s="395">
        <v>12244184</v>
      </c>
      <c r="I21" s="384">
        <v>7576414</v>
      </c>
    </row>
    <row r="22" spans="2:9">
      <c r="B22" s="298" t="s">
        <v>134</v>
      </c>
      <c r="C22" s="212" t="s">
        <v>130</v>
      </c>
      <c r="D22" s="384">
        <v>19237120</v>
      </c>
      <c r="E22" s="384">
        <v>28912446</v>
      </c>
      <c r="F22" s="299" t="s">
        <v>133</v>
      </c>
      <c r="G22" s="213"/>
      <c r="H22" s="395">
        <v>219462564</v>
      </c>
      <c r="I22" s="384">
        <v>182935613</v>
      </c>
    </row>
    <row r="23" spans="2:9">
      <c r="B23" s="298" t="s">
        <v>136</v>
      </c>
      <c r="C23" s="212" t="s">
        <v>112</v>
      </c>
      <c r="D23" s="384">
        <v>1582389668</v>
      </c>
      <c r="E23" s="384">
        <v>1502305706</v>
      </c>
      <c r="F23" s="215" t="s">
        <v>135</v>
      </c>
      <c r="G23" s="213"/>
      <c r="H23" s="396">
        <f>SUM(H24:H25)</f>
        <v>1946075877</v>
      </c>
      <c r="I23" s="387">
        <f>SUM(I24:I25)</f>
        <v>1128713943</v>
      </c>
    </row>
    <row r="24" spans="2:9">
      <c r="B24" s="214" t="s">
        <v>138</v>
      </c>
      <c r="C24" s="212"/>
      <c r="D24" s="387">
        <f>SUM(D25)</f>
        <v>633600248</v>
      </c>
      <c r="E24" s="387">
        <f>SUM(E25)</f>
        <v>354245814</v>
      </c>
      <c r="F24" s="299" t="s">
        <v>139</v>
      </c>
      <c r="G24" s="213" t="s">
        <v>140</v>
      </c>
      <c r="H24" s="384">
        <v>1946075877</v>
      </c>
      <c r="I24" s="384">
        <v>1128713943</v>
      </c>
    </row>
    <row r="25" spans="2:9">
      <c r="B25" s="298" t="s">
        <v>141</v>
      </c>
      <c r="C25" s="212" t="s">
        <v>142</v>
      </c>
      <c r="D25" s="384">
        <v>633600248</v>
      </c>
      <c r="E25" s="384">
        <v>354245814</v>
      </c>
      <c r="F25" s="299"/>
      <c r="G25" s="213"/>
      <c r="H25" s="384"/>
      <c r="I25" s="384"/>
    </row>
    <row r="26" spans="2:9">
      <c r="B26" s="214" t="s">
        <v>143</v>
      </c>
      <c r="C26" s="212"/>
      <c r="D26" s="387">
        <f>+D9+D13+D19+D24</f>
        <v>407169669149</v>
      </c>
      <c r="E26" s="387">
        <f>+E9+E13+E19+E24</f>
        <v>222766241050</v>
      </c>
      <c r="G26" s="32"/>
      <c r="H26" s="50"/>
      <c r="I26" s="397"/>
    </row>
    <row r="27" spans="2:9">
      <c r="B27" s="214"/>
      <c r="C27" s="212"/>
      <c r="D27" s="388"/>
      <c r="E27" s="389"/>
      <c r="F27" s="215" t="s">
        <v>144</v>
      </c>
      <c r="G27" s="213"/>
      <c r="H27" s="396">
        <f>+H9+H14+H18+H23</f>
        <v>381610252098</v>
      </c>
      <c r="I27" s="387">
        <f>+I9+I14+I18+I23</f>
        <v>203515841273</v>
      </c>
    </row>
    <row r="28" spans="2:9">
      <c r="B28" s="214" t="s">
        <v>145</v>
      </c>
      <c r="C28" s="212"/>
      <c r="D28" s="388"/>
      <c r="E28" s="389"/>
      <c r="F28" s="215"/>
      <c r="G28" s="213"/>
      <c r="H28" s="398"/>
      <c r="I28" s="387"/>
    </row>
    <row r="29" spans="2:9">
      <c r="B29" s="214"/>
      <c r="C29" s="212"/>
      <c r="D29" s="388"/>
      <c r="E29" s="389"/>
      <c r="F29" s="215" t="s">
        <v>146</v>
      </c>
      <c r="G29" s="213"/>
      <c r="H29" s="396">
        <f>+H27</f>
        <v>381610252098</v>
      </c>
      <c r="I29" s="387">
        <f>+I27</f>
        <v>203515841273</v>
      </c>
    </row>
    <row r="30" spans="2:9">
      <c r="B30" s="214" t="s">
        <v>147</v>
      </c>
      <c r="C30" s="212" t="s">
        <v>114</v>
      </c>
      <c r="D30" s="387">
        <f>SUM(D31:D33)</f>
        <v>37600212186</v>
      </c>
      <c r="E30" s="387">
        <f>SUM(E31:E33)</f>
        <v>36132463114</v>
      </c>
      <c r="F30" s="299"/>
      <c r="G30" s="213"/>
      <c r="H30" s="398"/>
      <c r="I30" s="384"/>
    </row>
    <row r="31" spans="2:9">
      <c r="B31" s="298" t="s">
        <v>149</v>
      </c>
      <c r="C31" s="212"/>
      <c r="D31" s="384">
        <v>31991379609</v>
      </c>
      <c r="E31" s="384">
        <v>31080630537</v>
      </c>
      <c r="F31" s="215" t="s">
        <v>148</v>
      </c>
      <c r="G31" s="213"/>
      <c r="H31" s="398"/>
      <c r="I31" s="387"/>
    </row>
    <row r="32" spans="2:9">
      <c r="B32" s="298" t="s">
        <v>152</v>
      </c>
      <c r="C32" s="212"/>
      <c r="D32" s="384">
        <v>1560000000</v>
      </c>
      <c r="E32" s="384">
        <v>1003000000</v>
      </c>
      <c r="F32" s="299" t="s">
        <v>150</v>
      </c>
      <c r="G32" s="213" t="s">
        <v>151</v>
      </c>
      <c r="H32" s="395">
        <v>49000000000</v>
      </c>
      <c r="I32" s="384">
        <v>40000000000</v>
      </c>
    </row>
    <row r="33" spans="2:12">
      <c r="B33" s="298" t="s">
        <v>559</v>
      </c>
      <c r="C33" s="212"/>
      <c r="D33" s="384">
        <v>4048832577</v>
      </c>
      <c r="E33" s="384">
        <v>4048832577</v>
      </c>
      <c r="F33" s="299" t="s">
        <v>153</v>
      </c>
      <c r="G33" s="213" t="s">
        <v>151</v>
      </c>
      <c r="H33" s="395">
        <v>1545500000</v>
      </c>
      <c r="I33" s="384">
        <v>988500000</v>
      </c>
    </row>
    <row r="34" spans="2:12">
      <c r="B34" s="214" t="s">
        <v>155</v>
      </c>
      <c r="C34" s="212" t="s">
        <v>156</v>
      </c>
      <c r="D34" s="387">
        <f>SUM(D35:D36)</f>
        <v>1532231443</v>
      </c>
      <c r="E34" s="387">
        <f>SUM(E35:E36)</f>
        <v>1228919292</v>
      </c>
      <c r="F34" s="299" t="s">
        <v>154</v>
      </c>
      <c r="G34" s="213" t="s">
        <v>151</v>
      </c>
      <c r="H34" s="395">
        <v>3903448763</v>
      </c>
      <c r="I34" s="384">
        <v>3150190025</v>
      </c>
    </row>
    <row r="35" spans="2:12">
      <c r="B35" s="298" t="s">
        <v>158</v>
      </c>
      <c r="C35" s="212"/>
      <c r="D35" s="384">
        <v>4466212395</v>
      </c>
      <c r="E35" s="384">
        <v>3840735031</v>
      </c>
      <c r="F35" s="299" t="s">
        <v>157</v>
      </c>
      <c r="G35" s="213" t="s">
        <v>151</v>
      </c>
      <c r="H35" s="395">
        <v>227468427</v>
      </c>
      <c r="I35" s="384">
        <v>227468427</v>
      </c>
    </row>
    <row r="36" spans="2:12">
      <c r="B36" s="298" t="s">
        <v>160</v>
      </c>
      <c r="C36" s="212"/>
      <c r="D36" s="384">
        <v>-2933980952</v>
      </c>
      <c r="E36" s="384">
        <v>-2611815739</v>
      </c>
      <c r="F36" s="299" t="s">
        <v>415</v>
      </c>
      <c r="G36" s="213" t="s">
        <v>151</v>
      </c>
      <c r="H36" s="395">
        <v>0</v>
      </c>
      <c r="I36" s="384">
        <v>0</v>
      </c>
    </row>
    <row r="37" spans="2:12">
      <c r="B37" s="214" t="s">
        <v>161</v>
      </c>
      <c r="C37" s="212" t="s">
        <v>162</v>
      </c>
      <c r="D37" s="388">
        <f>SUM(D38:D39)</f>
        <v>3898372030</v>
      </c>
      <c r="E37" s="389">
        <f>SUM(E38:E39)</f>
        <v>1842455110</v>
      </c>
      <c r="F37" s="299" t="s">
        <v>159</v>
      </c>
      <c r="G37" s="213" t="s">
        <v>151</v>
      </c>
      <c r="H37" s="395">
        <v>14736902627</v>
      </c>
      <c r="I37" s="384">
        <v>15065174752</v>
      </c>
    </row>
    <row r="38" spans="2:12">
      <c r="B38" s="298" t="s">
        <v>163</v>
      </c>
      <c r="C38" s="212"/>
      <c r="D38" s="384">
        <v>4152155790</v>
      </c>
      <c r="E38" s="384">
        <v>2048352571</v>
      </c>
      <c r="F38" s="299"/>
      <c r="G38" s="213"/>
      <c r="H38" s="50"/>
      <c r="I38" s="384"/>
      <c r="K38" s="24"/>
      <c r="L38" s="188"/>
    </row>
    <row r="39" spans="2:12">
      <c r="B39" s="298" t="s">
        <v>164</v>
      </c>
      <c r="C39" s="212"/>
      <c r="D39" s="384">
        <v>-253783760</v>
      </c>
      <c r="E39" s="384">
        <v>-205897461</v>
      </c>
      <c r="F39" s="215"/>
      <c r="G39" s="213"/>
      <c r="H39" s="396"/>
      <c r="I39" s="387"/>
    </row>
    <row r="40" spans="2:12">
      <c r="B40" s="214" t="s">
        <v>165</v>
      </c>
      <c r="C40" s="212" t="s">
        <v>142</v>
      </c>
      <c r="D40" s="387">
        <f>SUM(D41)</f>
        <v>823087107</v>
      </c>
      <c r="E40" s="389">
        <f>SUM(E41)</f>
        <v>977095911</v>
      </c>
      <c r="F40" s="215"/>
      <c r="G40" s="213"/>
      <c r="H40" s="396"/>
      <c r="I40" s="387"/>
    </row>
    <row r="41" spans="2:12">
      <c r="B41" s="298" t="s">
        <v>167</v>
      </c>
      <c r="D41" s="384">
        <v>823087107</v>
      </c>
      <c r="E41" s="384">
        <v>977095911</v>
      </c>
      <c r="F41" s="215" t="s">
        <v>166</v>
      </c>
      <c r="G41" s="213"/>
      <c r="H41" s="396">
        <f>SUM(H32:H40)</f>
        <v>69413319817</v>
      </c>
      <c r="I41" s="387">
        <f>SUM(I32:I40)</f>
        <v>59431333204</v>
      </c>
    </row>
    <row r="42" spans="2:12">
      <c r="B42" s="298"/>
      <c r="C42" s="212"/>
      <c r="D42" s="388"/>
      <c r="E42" s="390"/>
      <c r="F42" s="215"/>
      <c r="G42" s="213"/>
      <c r="H42" s="396"/>
      <c r="I42" s="387"/>
    </row>
    <row r="43" spans="2:12">
      <c r="B43" s="214" t="s">
        <v>168</v>
      </c>
      <c r="C43" s="212"/>
      <c r="D43" s="387">
        <f>+D30+D34+D37+D40</f>
        <v>43853902766</v>
      </c>
      <c r="E43" s="389">
        <f>+E30+E34+E37+E40</f>
        <v>40180933427</v>
      </c>
      <c r="F43" s="215"/>
      <c r="G43" s="213"/>
      <c r="H43" s="396"/>
      <c r="I43" s="387"/>
    </row>
    <row r="44" spans="2:12">
      <c r="B44" s="298"/>
      <c r="C44" s="212"/>
      <c r="D44" s="388"/>
      <c r="E44" s="390"/>
      <c r="F44" s="299"/>
      <c r="G44" s="213"/>
      <c r="H44" s="398"/>
      <c r="I44" s="387"/>
    </row>
    <row r="45" spans="2:12">
      <c r="B45" s="214" t="s">
        <v>169</v>
      </c>
      <c r="C45" s="212"/>
      <c r="D45" s="391">
        <f>+D43+D26</f>
        <v>451023571915</v>
      </c>
      <c r="E45" s="392">
        <f>+E43+E26</f>
        <v>262947174477</v>
      </c>
      <c r="F45" s="215" t="s">
        <v>170</v>
      </c>
      <c r="G45" s="213"/>
      <c r="H45" s="399">
        <f>+H29+H41</f>
        <v>451023571915</v>
      </c>
      <c r="I45" s="391">
        <f>+I29+I41</f>
        <v>262947174477</v>
      </c>
    </row>
    <row r="46" spans="2:12">
      <c r="B46" s="217"/>
      <c r="C46" s="218"/>
      <c r="D46" s="393"/>
      <c r="E46" s="394"/>
      <c r="F46" s="219"/>
      <c r="G46" s="220"/>
      <c r="H46" s="218"/>
      <c r="I46" s="221"/>
    </row>
    <row r="47" spans="2:12">
      <c r="D47" s="50"/>
      <c r="E47" s="50"/>
      <c r="F47" s="222"/>
      <c r="G47" s="212"/>
      <c r="H47" s="212"/>
      <c r="I47" s="216"/>
    </row>
    <row r="48" spans="2:12">
      <c r="B48" s="195" t="s">
        <v>171</v>
      </c>
      <c r="C48" s="223" t="s">
        <v>98</v>
      </c>
      <c r="D48" s="356">
        <f>+D7</f>
        <v>46022</v>
      </c>
      <c r="E48" s="357">
        <f>+E7</f>
        <v>45657</v>
      </c>
      <c r="F48" s="195" t="s">
        <v>172</v>
      </c>
      <c r="G48" s="195" t="s">
        <v>98</v>
      </c>
      <c r="H48" s="357">
        <f>+D48</f>
        <v>46022</v>
      </c>
      <c r="I48" s="357">
        <f t="shared" ref="I48:I49" si="0">+E48</f>
        <v>45657</v>
      </c>
    </row>
    <row r="49" spans="2:9 16384:16384">
      <c r="B49" s="420" t="s">
        <v>173</v>
      </c>
      <c r="C49" s="421">
        <v>12</v>
      </c>
      <c r="D49" s="422">
        <v>6961493616048.5684</v>
      </c>
      <c r="E49" s="422">
        <v>5270556392729</v>
      </c>
      <c r="F49" s="420" t="s">
        <v>174</v>
      </c>
      <c r="G49" s="423">
        <v>12</v>
      </c>
      <c r="H49" s="424">
        <f>+D49</f>
        <v>6961493616048.5684</v>
      </c>
      <c r="I49" s="425">
        <f t="shared" si="0"/>
        <v>5270556392729</v>
      </c>
    </row>
    <row r="51" spans="2:9 16384:16384">
      <c r="D51" s="49"/>
      <c r="E51" s="38"/>
      <c r="H51" s="38"/>
    </row>
    <row r="52" spans="2:9 16384:16384">
      <c r="D52" s="224"/>
      <c r="E52" s="38"/>
      <c r="F52" s="49"/>
      <c r="H52" s="38"/>
      <c r="I52" s="380"/>
    </row>
    <row r="53" spans="2:9 16384:16384">
      <c r="B53" s="184" t="s">
        <v>175</v>
      </c>
      <c r="D53" s="38"/>
      <c r="E53" s="38"/>
      <c r="H53" s="38"/>
    </row>
    <row r="54" spans="2:9 16384:16384">
      <c r="D54" s="38"/>
      <c r="E54" s="38"/>
      <c r="H54" s="38"/>
    </row>
    <row r="55" spans="2:9 16384:16384">
      <c r="D55" s="38"/>
      <c r="E55" s="38"/>
      <c r="XFD55" s="38"/>
    </row>
    <row r="56" spans="2:9 16384:16384">
      <c r="D56" s="38"/>
      <c r="E56" s="49"/>
      <c r="F56" s="49"/>
      <c r="XFD56" s="38"/>
    </row>
    <row r="57" spans="2:9 16384:16384">
      <c r="D57" s="38"/>
      <c r="E57" s="49"/>
      <c r="F57" s="49"/>
    </row>
    <row r="58" spans="2:9 16384:16384">
      <c r="D58" s="38"/>
      <c r="E58" s="49"/>
      <c r="F58" s="49"/>
    </row>
    <row r="59" spans="2:9 16384:16384">
      <c r="D59" s="38"/>
      <c r="E59" s="49"/>
      <c r="F59" s="49"/>
    </row>
    <row r="60" spans="2:9 16384:16384">
      <c r="D60" s="49"/>
      <c r="E60" s="49"/>
      <c r="F60" s="49"/>
    </row>
    <row r="61" spans="2:9 16384:16384">
      <c r="D61" s="49"/>
      <c r="E61" s="49"/>
      <c r="F61" s="49"/>
    </row>
    <row r="62" spans="2:9 16384:16384">
      <c r="E62" s="49"/>
      <c r="F62" s="49"/>
    </row>
  </sheetData>
  <mergeCells count="4">
    <mergeCell ref="B2:I2"/>
    <mergeCell ref="B3:I3"/>
    <mergeCell ref="B4:I4"/>
    <mergeCell ref="B5:I5"/>
  </mergeCells>
  <hyperlinks>
    <hyperlink ref="A1" location="ÍNDICE!A1" display="Indice" xr:uid="{0EB71D50-0B54-478A-8667-514F6BB43E98}"/>
    <hyperlink ref="C49" location="'10'!A35" display="'10'!A35" xr:uid="{BA0F2327-1ABF-4F3C-96D4-E40D0798CE05}"/>
    <hyperlink ref="G49" location="'10'!A35" display="'10'!A35" xr:uid="{EB5EB9DA-DCB7-4534-80F4-F06B59C144EA}"/>
  </hyperlinks>
  <pageMargins left="0.7" right="0.7" top="0.75" bottom="0.75" header="0.3" footer="0.3"/>
  <pageSetup scale="3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98E2E-9668-446E-9907-5FBB9C2F347D}">
  <sheetPr>
    <pageSetUpPr fitToPage="1"/>
  </sheetPr>
  <dimension ref="A1:J69"/>
  <sheetViews>
    <sheetView showGridLines="0" zoomScale="90" zoomScaleNormal="90" workbookViewId="0">
      <selection activeCell="D36" sqref="D36"/>
    </sheetView>
  </sheetViews>
  <sheetFormatPr baseColWidth="10" defaultColWidth="11.5" defaultRowHeight="14"/>
  <cols>
    <col min="1" max="1" width="2.83203125" style="1" customWidth="1"/>
    <col min="2" max="2" width="80.83203125" style="1" bestFit="1" customWidth="1"/>
    <col min="3" max="3" width="10.5" style="1" customWidth="1"/>
    <col min="4" max="5" width="22.1640625" style="1" bestFit="1" customWidth="1"/>
    <col min="6" max="6" width="5" style="1" customWidth="1"/>
    <col min="7" max="7" width="2.83203125" style="1" customWidth="1"/>
    <col min="8" max="8" width="17" style="1" bestFit="1" customWidth="1"/>
    <col min="9" max="9" width="20.6640625" style="1" bestFit="1" customWidth="1"/>
    <col min="10" max="16384" width="11.5" style="1"/>
  </cols>
  <sheetData>
    <row r="1" spans="1:10">
      <c r="A1" s="2" t="s">
        <v>3</v>
      </c>
    </row>
    <row r="2" spans="1:10">
      <c r="B2" s="433" t="s">
        <v>95</v>
      </c>
      <c r="C2" s="433"/>
      <c r="D2" s="433"/>
      <c r="E2" s="433"/>
    </row>
    <row r="3" spans="1:10">
      <c r="B3" s="434" t="s">
        <v>2</v>
      </c>
      <c r="C3" s="434"/>
      <c r="D3" s="434"/>
      <c r="E3" s="434"/>
    </row>
    <row r="4" spans="1:10">
      <c r="B4" s="435" t="s">
        <v>621</v>
      </c>
      <c r="C4" s="435"/>
      <c r="D4" s="435"/>
      <c r="E4" s="435"/>
    </row>
    <row r="5" spans="1:10">
      <c r="B5" s="435" t="s">
        <v>96</v>
      </c>
      <c r="C5" s="435"/>
      <c r="D5" s="435"/>
      <c r="E5" s="435"/>
    </row>
    <row r="6" spans="1:10">
      <c r="B6" s="192"/>
      <c r="C6" s="192"/>
      <c r="D6" s="192"/>
      <c r="E6" s="193"/>
    </row>
    <row r="7" spans="1:10" ht="15">
      <c r="B7" s="194" t="s">
        <v>176</v>
      </c>
      <c r="C7" s="195" t="s">
        <v>98</v>
      </c>
      <c r="D7" s="196">
        <v>46022</v>
      </c>
      <c r="E7" s="197">
        <v>45657</v>
      </c>
    </row>
    <row r="8" spans="1:10" ht="5" customHeight="1">
      <c r="B8" s="315"/>
      <c r="C8" s="316"/>
      <c r="D8" s="317"/>
      <c r="E8" s="318"/>
    </row>
    <row r="9" spans="1:10" ht="18.5" customHeight="1">
      <c r="B9" s="360" t="s">
        <v>625</v>
      </c>
      <c r="C9" s="359"/>
      <c r="D9" s="400"/>
      <c r="E9" s="401"/>
    </row>
    <row r="10" spans="1:10" ht="18.5" customHeight="1">
      <c r="B10" s="358" t="s">
        <v>626</v>
      </c>
      <c r="C10" s="198" t="s">
        <v>183</v>
      </c>
      <c r="D10" s="402">
        <v>1469055659374</v>
      </c>
      <c r="E10" s="403">
        <v>1148201282091</v>
      </c>
    </row>
    <row r="11" spans="1:10" ht="18.5" customHeight="1">
      <c r="B11" s="358" t="s">
        <v>657</v>
      </c>
      <c r="C11" s="198" t="s">
        <v>183</v>
      </c>
      <c r="D11" s="402">
        <v>1463153694402</v>
      </c>
      <c r="E11" s="402">
        <v>1140608559601</v>
      </c>
    </row>
    <row r="12" spans="1:10" s="25" customFormat="1" ht="18.5" customHeight="1">
      <c r="B12" s="360" t="s">
        <v>627</v>
      </c>
      <c r="C12" s="198" t="s">
        <v>183</v>
      </c>
      <c r="D12" s="404">
        <f>+D10-D11</f>
        <v>5901964972</v>
      </c>
      <c r="E12" s="404">
        <f>+E10-E11</f>
        <v>7592722490</v>
      </c>
      <c r="H12" s="377"/>
      <c r="I12" s="1"/>
      <c r="J12" s="1"/>
    </row>
    <row r="13" spans="1:10" ht="11" customHeight="1">
      <c r="B13" s="358"/>
      <c r="C13" s="359"/>
      <c r="D13" s="400"/>
      <c r="E13" s="401"/>
    </row>
    <row r="14" spans="1:10" ht="18.5" customHeight="1">
      <c r="B14" s="319" t="s">
        <v>177</v>
      </c>
      <c r="C14" s="198"/>
      <c r="D14" s="405"/>
      <c r="E14" s="406"/>
      <c r="I14" s="24"/>
    </row>
    <row r="15" spans="1:10" s="25" customFormat="1">
      <c r="B15" s="320" t="s">
        <v>178</v>
      </c>
      <c r="C15" s="198"/>
      <c r="D15" s="405">
        <f>SUM(D16:D17)</f>
        <v>9055713011</v>
      </c>
      <c r="E15" s="405">
        <f>SUM(E16:E17)</f>
        <v>4306100260</v>
      </c>
    </row>
    <row r="16" spans="1:10">
      <c r="B16" s="81" t="s">
        <v>179</v>
      </c>
      <c r="C16" s="198"/>
      <c r="D16" s="407">
        <v>91750223</v>
      </c>
      <c r="E16" s="402">
        <v>117179528</v>
      </c>
    </row>
    <row r="17" spans="2:9">
      <c r="B17" s="81" t="s">
        <v>180</v>
      </c>
      <c r="C17" s="198"/>
      <c r="D17" s="407">
        <v>8963962788</v>
      </c>
      <c r="E17" s="402">
        <v>4188920732</v>
      </c>
      <c r="I17" s="49"/>
    </row>
    <row r="18" spans="2:9">
      <c r="B18" s="81"/>
      <c r="C18" s="198"/>
      <c r="D18" s="407"/>
      <c r="E18" s="402"/>
      <c r="I18" s="49"/>
    </row>
    <row r="19" spans="2:9">
      <c r="B19" s="81" t="s">
        <v>181</v>
      </c>
      <c r="C19" s="198"/>
      <c r="D19" s="407">
        <v>3139997826</v>
      </c>
      <c r="E19" s="402">
        <v>3023536553</v>
      </c>
      <c r="I19" s="49"/>
    </row>
    <row r="20" spans="2:9">
      <c r="B20" s="81" t="s">
        <v>182</v>
      </c>
      <c r="C20" s="198"/>
      <c r="D20" s="407">
        <v>14548527050</v>
      </c>
      <c r="E20" s="402">
        <v>9169141914</v>
      </c>
    </row>
    <row r="21" spans="2:9">
      <c r="B21" s="322" t="s">
        <v>560</v>
      </c>
      <c r="C21" s="321" t="s">
        <v>112</v>
      </c>
      <c r="D21" s="407">
        <v>24045885680</v>
      </c>
      <c r="E21" s="402">
        <v>22985570753</v>
      </c>
      <c r="G21" s="24"/>
    </row>
    <row r="22" spans="2:9" ht="15">
      <c r="B22" s="81" t="s">
        <v>561</v>
      </c>
      <c r="C22" s="198" t="s">
        <v>188</v>
      </c>
      <c r="D22" s="407">
        <v>1758082499</v>
      </c>
      <c r="E22" s="402">
        <v>1707846383</v>
      </c>
    </row>
    <row r="23" spans="2:9">
      <c r="B23" s="81"/>
      <c r="C23" s="198"/>
      <c r="D23" s="405"/>
      <c r="E23" s="408"/>
    </row>
    <row r="24" spans="2:9">
      <c r="B24" s="323" t="s">
        <v>184</v>
      </c>
      <c r="C24" s="198"/>
      <c r="D24" s="405">
        <f>SUM(D25:D27)</f>
        <v>4138290636</v>
      </c>
      <c r="E24" s="406">
        <f>SUM(E25:E27)</f>
        <v>6010921082</v>
      </c>
      <c r="I24" s="24"/>
    </row>
    <row r="25" spans="2:9">
      <c r="B25" s="81" t="s">
        <v>185</v>
      </c>
      <c r="C25" s="198"/>
      <c r="D25" s="407">
        <v>2754936395</v>
      </c>
      <c r="E25" s="402">
        <v>3605434367</v>
      </c>
    </row>
    <row r="26" spans="2:9">
      <c r="B26" s="81" t="s">
        <v>186</v>
      </c>
      <c r="C26" s="198"/>
      <c r="D26" s="407">
        <v>752393425</v>
      </c>
      <c r="E26" s="402">
        <v>1745310918</v>
      </c>
    </row>
    <row r="27" spans="2:9" ht="15">
      <c r="B27" s="81" t="s">
        <v>187</v>
      </c>
      <c r="C27" s="198" t="s">
        <v>206</v>
      </c>
      <c r="D27" s="407">
        <v>630960816</v>
      </c>
      <c r="E27" s="402">
        <v>660175797</v>
      </c>
    </row>
    <row r="28" spans="2:9">
      <c r="B28" s="81"/>
      <c r="C28" s="198"/>
      <c r="D28" s="409"/>
      <c r="E28" s="402"/>
    </row>
    <row r="29" spans="2:9">
      <c r="B29" s="323" t="s">
        <v>189</v>
      </c>
      <c r="C29" s="198"/>
      <c r="D29" s="405">
        <f>+D15+SUM(D18:D22)-D24+D12</f>
        <v>54311880402</v>
      </c>
      <c r="E29" s="405">
        <f>+E15+SUM(E18:E22)-E24+E12</f>
        <v>42773997271</v>
      </c>
    </row>
    <row r="30" spans="2:9">
      <c r="B30" s="323"/>
      <c r="C30" s="198"/>
      <c r="D30" s="405"/>
      <c r="E30" s="408"/>
    </row>
    <row r="31" spans="2:9">
      <c r="B31" s="323" t="s">
        <v>190</v>
      </c>
      <c r="C31" s="198"/>
      <c r="D31" s="405">
        <f>SUM(D32:D34)</f>
        <v>2873307526</v>
      </c>
      <c r="E31" s="406">
        <f>SUM(E32:E34)</f>
        <v>1938616743</v>
      </c>
    </row>
    <row r="32" spans="2:9">
      <c r="B32" s="81" t="s">
        <v>191</v>
      </c>
      <c r="C32" s="198"/>
      <c r="D32" s="407">
        <v>2111580608</v>
      </c>
      <c r="E32" s="402">
        <v>307114396</v>
      </c>
    </row>
    <row r="33" spans="2:5">
      <c r="B33" s="81" t="s">
        <v>192</v>
      </c>
      <c r="C33" s="198"/>
      <c r="D33" s="407">
        <v>221128211</v>
      </c>
      <c r="E33" s="402">
        <v>367850806</v>
      </c>
    </row>
    <row r="34" spans="2:5" ht="15">
      <c r="B34" s="81" t="s">
        <v>193</v>
      </c>
      <c r="C34" s="198" t="s">
        <v>206</v>
      </c>
      <c r="D34" s="407">
        <v>540598707</v>
      </c>
      <c r="E34" s="402">
        <v>1263651541</v>
      </c>
    </row>
    <row r="35" spans="2:5">
      <c r="B35" s="323" t="s">
        <v>194</v>
      </c>
      <c r="C35" s="198"/>
      <c r="D35" s="405">
        <f>SUM(D36:D44)</f>
        <v>23543460637</v>
      </c>
      <c r="E35" s="406">
        <f>SUM(E36:E44)</f>
        <v>17186243278</v>
      </c>
    </row>
    <row r="36" spans="2:5">
      <c r="B36" s="81" t="s">
        <v>195</v>
      </c>
      <c r="C36" s="198"/>
      <c r="D36" s="407">
        <v>17557200923</v>
      </c>
      <c r="E36" s="402">
        <v>10952161289</v>
      </c>
    </row>
    <row r="37" spans="2:5">
      <c r="B37" s="81" t="s">
        <v>196</v>
      </c>
      <c r="C37" s="198"/>
      <c r="D37" s="407">
        <v>388433291</v>
      </c>
      <c r="E37" s="402">
        <v>358413259</v>
      </c>
    </row>
    <row r="38" spans="2:5">
      <c r="B38" s="81" t="s">
        <v>197</v>
      </c>
      <c r="C38" s="198"/>
      <c r="D38" s="407">
        <v>107584033</v>
      </c>
      <c r="E38" s="402">
        <v>124352297</v>
      </c>
    </row>
    <row r="39" spans="2:5">
      <c r="B39" s="81" t="s">
        <v>198</v>
      </c>
      <c r="C39" s="198"/>
      <c r="D39" s="407">
        <v>1319020184</v>
      </c>
      <c r="E39" s="402">
        <v>1211144294</v>
      </c>
    </row>
    <row r="40" spans="2:5">
      <c r="B40" s="81" t="s">
        <v>199</v>
      </c>
      <c r="C40" s="198"/>
      <c r="D40" s="407">
        <v>292632227</v>
      </c>
      <c r="E40" s="402">
        <v>299740141</v>
      </c>
    </row>
    <row r="41" spans="2:5">
      <c r="B41" s="81" t="s">
        <v>200</v>
      </c>
      <c r="C41" s="198"/>
      <c r="D41" s="407">
        <v>7545455</v>
      </c>
      <c r="E41" s="402">
        <v>7551679</v>
      </c>
    </row>
    <row r="42" spans="2:5">
      <c r="B42" s="81" t="s">
        <v>201</v>
      </c>
      <c r="C42" s="198"/>
      <c r="D42" s="407">
        <v>999766</v>
      </c>
      <c r="E42" s="402">
        <v>648117</v>
      </c>
    </row>
    <row r="43" spans="2:5">
      <c r="B43" s="81" t="s">
        <v>202</v>
      </c>
      <c r="C43" s="198"/>
      <c r="D43" s="407">
        <v>120455328</v>
      </c>
      <c r="E43" s="402">
        <v>123120182</v>
      </c>
    </row>
    <row r="44" spans="2:5" ht="15">
      <c r="B44" s="81" t="s">
        <v>203</v>
      </c>
      <c r="C44" s="198" t="s">
        <v>206</v>
      </c>
      <c r="D44" s="407">
        <v>3749589430</v>
      </c>
      <c r="E44" s="402">
        <v>4109112020</v>
      </c>
    </row>
    <row r="45" spans="2:5">
      <c r="B45" s="81"/>
      <c r="C45" s="198"/>
      <c r="D45" s="409"/>
      <c r="E45" s="402"/>
    </row>
    <row r="46" spans="2:5">
      <c r="B46" s="323" t="s">
        <v>204</v>
      </c>
      <c r="C46" s="198"/>
      <c r="D46" s="406">
        <f>+D29-D31-D35</f>
        <v>27895112239</v>
      </c>
      <c r="E46" s="406">
        <f>+E29-E31-E35</f>
        <v>23649137250</v>
      </c>
    </row>
    <row r="47" spans="2:5">
      <c r="B47" s="323"/>
      <c r="C47" s="198"/>
      <c r="D47" s="405"/>
      <c r="E47" s="408"/>
    </row>
    <row r="48" spans="2:5" ht="15">
      <c r="B48" s="323" t="s">
        <v>205</v>
      </c>
      <c r="C48" s="198" t="s">
        <v>662</v>
      </c>
      <c r="D48" s="405">
        <f>+D49-D50</f>
        <v>-19868947</v>
      </c>
      <c r="E48" s="405">
        <f>+E49-E50</f>
        <v>-193991672</v>
      </c>
    </row>
    <row r="49" spans="2:9">
      <c r="B49" s="81" t="s">
        <v>207</v>
      </c>
      <c r="C49" s="198"/>
      <c r="D49" s="407">
        <v>9800664</v>
      </c>
      <c r="E49" s="402">
        <v>22089913</v>
      </c>
    </row>
    <row r="50" spans="2:9">
      <c r="B50" s="81" t="s">
        <v>665</v>
      </c>
      <c r="C50" s="198"/>
      <c r="D50" s="407">
        <v>29669611</v>
      </c>
      <c r="E50" s="402">
        <v>216081585</v>
      </c>
    </row>
    <row r="51" spans="2:9">
      <c r="B51" s="81"/>
      <c r="C51" s="198"/>
      <c r="D51" s="405"/>
      <c r="E51" s="408"/>
    </row>
    <row r="52" spans="2:9">
      <c r="B52" s="323" t="s">
        <v>208</v>
      </c>
      <c r="C52" s="198"/>
      <c r="D52" s="405">
        <f>+D53-D56</f>
        <v>-12320357106</v>
      </c>
      <c r="E52" s="406">
        <f>+E53-E56</f>
        <v>-7887394252</v>
      </c>
      <c r="H52" s="38"/>
      <c r="I52" s="24"/>
    </row>
    <row r="53" spans="2:9">
      <c r="B53" s="323" t="s">
        <v>209</v>
      </c>
      <c r="C53" s="198"/>
      <c r="D53" s="405">
        <f>SUM(D54:D55)</f>
        <v>38521538523</v>
      </c>
      <c r="E53" s="405">
        <f>SUM(E54:E55)</f>
        <v>6137478590</v>
      </c>
    </row>
    <row r="54" spans="2:9">
      <c r="B54" s="81" t="s">
        <v>210</v>
      </c>
      <c r="C54" s="432"/>
      <c r="D54" s="409">
        <v>185900455</v>
      </c>
      <c r="E54" s="402">
        <v>0</v>
      </c>
    </row>
    <row r="55" spans="2:9">
      <c r="B55" s="81" t="s">
        <v>211</v>
      </c>
      <c r="C55" s="198"/>
      <c r="D55" s="407">
        <v>38335638068</v>
      </c>
      <c r="E55" s="402">
        <v>6137478590</v>
      </c>
    </row>
    <row r="56" spans="2:9">
      <c r="B56" s="323" t="s">
        <v>212</v>
      </c>
      <c r="C56" s="198"/>
      <c r="D56" s="405">
        <f>SUM(D57:D58)</f>
        <v>50841895629</v>
      </c>
      <c r="E56" s="406">
        <f>SUM(E57:E58)</f>
        <v>14024872842</v>
      </c>
      <c r="H56" s="24"/>
    </row>
    <row r="57" spans="2:9">
      <c r="B57" s="81" t="s">
        <v>213</v>
      </c>
      <c r="C57" s="198"/>
      <c r="D57" s="407">
        <v>13519006034</v>
      </c>
      <c r="E57" s="402">
        <v>7387332386</v>
      </c>
    </row>
    <row r="58" spans="2:9">
      <c r="B58" s="81" t="s">
        <v>211</v>
      </c>
      <c r="C58" s="198"/>
      <c r="D58" s="407">
        <v>37322889595</v>
      </c>
      <c r="E58" s="402">
        <v>6637540456</v>
      </c>
    </row>
    <row r="59" spans="2:9">
      <c r="B59" s="81"/>
      <c r="C59" s="198"/>
      <c r="D59" s="406"/>
      <c r="E59" s="408"/>
    </row>
    <row r="60" spans="2:9">
      <c r="B60" s="82" t="s">
        <v>214</v>
      </c>
      <c r="C60" s="199"/>
      <c r="D60" s="410">
        <f>+D46+D48+D52</f>
        <v>15554886186</v>
      </c>
      <c r="E60" s="410">
        <f>+E46+E48+E52</f>
        <v>15567751326</v>
      </c>
      <c r="H60" s="38"/>
      <c r="I60" s="24"/>
    </row>
    <row r="61" spans="2:9">
      <c r="B61" s="82" t="s">
        <v>215</v>
      </c>
      <c r="C61" s="199"/>
      <c r="D61" s="407">
        <v>817983559</v>
      </c>
      <c r="E61" s="411">
        <v>502576574</v>
      </c>
      <c r="I61" s="24"/>
    </row>
    <row r="62" spans="2:9" ht="15" thickBot="1">
      <c r="B62" s="200" t="s">
        <v>216</v>
      </c>
      <c r="C62" s="199"/>
      <c r="D62" s="412">
        <f>+D60-D61</f>
        <v>14736902627</v>
      </c>
      <c r="E62" s="412">
        <f>+E60-E61</f>
        <v>15065174752</v>
      </c>
      <c r="I62" s="24"/>
    </row>
    <row r="63" spans="2:9" ht="15" thickTop="1">
      <c r="B63" s="184"/>
      <c r="C63" s="184"/>
      <c r="D63" s="184"/>
      <c r="E63" s="184"/>
      <c r="F63" s="184"/>
      <c r="G63" s="184"/>
    </row>
    <row r="64" spans="2:9">
      <c r="B64" s="184" t="s">
        <v>175</v>
      </c>
      <c r="D64" s="24"/>
      <c r="E64" s="38"/>
    </row>
    <row r="65" spans="4:5">
      <c r="D65" s="24"/>
      <c r="E65" s="24"/>
    </row>
    <row r="69" spans="4:5">
      <c r="E69" s="50"/>
    </row>
  </sheetData>
  <mergeCells count="4">
    <mergeCell ref="B2:E2"/>
    <mergeCell ref="B3:E3"/>
    <mergeCell ref="B4:E4"/>
    <mergeCell ref="B5:E5"/>
  </mergeCells>
  <hyperlinks>
    <hyperlink ref="A1" location="ÍNDICE!A1" display="Indice" xr:uid="{AF95ED49-9A71-4304-999B-0021030C25E3}"/>
  </hyperlinks>
  <pageMargins left="0.7" right="0.7" top="0.75" bottom="0.75" header="0.3" footer="0.3"/>
  <pageSetup scale="57" fitToWidth="0" orientation="portrait" r:id="rId1"/>
  <ignoredErrors>
    <ignoredError sqref="E35 D29:E2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CBB84-B9CD-4D5D-9AE2-72957592747A}">
  <sheetPr>
    <pageSetUpPr fitToPage="1"/>
  </sheetPr>
  <dimension ref="A1:I38"/>
  <sheetViews>
    <sheetView showGridLines="0" topLeftCell="A11" zoomScale="90" zoomScaleNormal="100" workbookViewId="0">
      <selection activeCell="C13" sqref="C13"/>
    </sheetView>
  </sheetViews>
  <sheetFormatPr baseColWidth="10" defaultColWidth="11.5" defaultRowHeight="14"/>
  <cols>
    <col min="1" max="1" width="2.83203125" style="1" customWidth="1"/>
    <col min="2" max="2" width="2.6640625" style="1" customWidth="1"/>
    <col min="3" max="3" width="101.1640625" style="1" bestFit="1" customWidth="1"/>
    <col min="4" max="4" width="4.33203125" style="1" customWidth="1"/>
    <col min="5" max="5" width="24.6640625" style="1" bestFit="1" customWidth="1"/>
    <col min="6" max="6" width="23.5" style="1" bestFit="1" customWidth="1"/>
    <col min="7" max="7" width="2.83203125" style="1" customWidth="1"/>
    <col min="8" max="8" width="14.33203125" style="1" bestFit="1" customWidth="1"/>
    <col min="9" max="9" width="12.33203125" style="1" bestFit="1" customWidth="1"/>
    <col min="10" max="16384" width="11.5" style="1"/>
  </cols>
  <sheetData>
    <row r="1" spans="1:9">
      <c r="A1" s="2" t="s">
        <v>3</v>
      </c>
    </row>
    <row r="2" spans="1:9">
      <c r="B2" s="433" t="s">
        <v>95</v>
      </c>
      <c r="C2" s="433"/>
      <c r="D2" s="433"/>
      <c r="E2" s="433"/>
      <c r="F2" s="433"/>
      <c r="G2" s="433"/>
    </row>
    <row r="3" spans="1:9">
      <c r="B3" s="434" t="s">
        <v>217</v>
      </c>
      <c r="C3" s="434"/>
      <c r="D3" s="434"/>
      <c r="E3" s="434"/>
      <c r="F3" s="434"/>
      <c r="G3" s="434"/>
    </row>
    <row r="4" spans="1:9">
      <c r="B4" s="437" t="str">
        <f>+EERR!B4</f>
        <v>Correspondiente al 31/12/2025, presentado en forma comparativa con el ejercicio cerrado al 31/12/2024</v>
      </c>
      <c r="C4" s="437"/>
      <c r="D4" s="437"/>
      <c r="E4" s="437"/>
      <c r="F4" s="437"/>
      <c r="G4" s="437"/>
    </row>
    <row r="5" spans="1:9">
      <c r="B5" s="270"/>
      <c r="C5" s="270"/>
      <c r="D5" s="270"/>
      <c r="E5" s="270"/>
      <c r="F5" s="270"/>
      <c r="G5" s="270"/>
    </row>
    <row r="6" spans="1:9">
      <c r="E6" s="185">
        <f>+EERR!D7</f>
        <v>46022</v>
      </c>
      <c r="F6" s="185">
        <f>+EERR!E7</f>
        <v>45657</v>
      </c>
      <c r="G6" s="186"/>
    </row>
    <row r="7" spans="1:9">
      <c r="B7" s="25" t="s">
        <v>218</v>
      </c>
      <c r="C7" s="3" t="s">
        <v>219</v>
      </c>
      <c r="D7" s="25"/>
      <c r="E7" s="25"/>
      <c r="F7" s="94"/>
      <c r="G7" s="94"/>
    </row>
    <row r="8" spans="1:9">
      <c r="B8" s="187"/>
      <c r="C8" s="1" t="s">
        <v>220</v>
      </c>
      <c r="E8" s="413">
        <v>53796604708</v>
      </c>
      <c r="F8" s="413">
        <v>42699416457</v>
      </c>
      <c r="G8" s="188"/>
    </row>
    <row r="9" spans="1:9">
      <c r="C9" s="1" t="s">
        <v>221</v>
      </c>
      <c r="E9" s="413">
        <v>-12729049706</v>
      </c>
      <c r="F9" s="413">
        <v>-9583994597</v>
      </c>
      <c r="G9" s="188"/>
    </row>
    <row r="10" spans="1:9" ht="15">
      <c r="B10" s="99"/>
      <c r="C10" s="54" t="s">
        <v>222</v>
      </c>
      <c r="D10" s="99"/>
      <c r="E10" s="414">
        <f>SUM(E8:E9)</f>
        <v>41067555002</v>
      </c>
      <c r="F10" s="414">
        <f>SUM(F8:F9)</f>
        <v>33115421860</v>
      </c>
      <c r="G10" s="189"/>
    </row>
    <row r="11" spans="1:9">
      <c r="B11" s="187"/>
      <c r="C11" s="25" t="s">
        <v>223</v>
      </c>
      <c r="D11" s="25"/>
      <c r="E11" s="414">
        <f>SUM(E12)</f>
        <v>-18909059484</v>
      </c>
      <c r="F11" s="415">
        <f>SUM(F12)</f>
        <v>-15951625237</v>
      </c>
      <c r="G11" s="190"/>
    </row>
    <row r="12" spans="1:9">
      <c r="C12" s="1" t="s">
        <v>224</v>
      </c>
      <c r="E12" s="413">
        <v>-18909059484</v>
      </c>
      <c r="F12" s="413">
        <v>-15951625237</v>
      </c>
      <c r="G12" s="188"/>
    </row>
    <row r="13" spans="1:9">
      <c r="B13" s="25"/>
      <c r="C13" s="25" t="s">
        <v>225</v>
      </c>
      <c r="D13" s="25"/>
      <c r="E13" s="415">
        <f>+E10+E11</f>
        <v>22158495518</v>
      </c>
      <c r="F13" s="415">
        <f>+F10+F11</f>
        <v>17163796623</v>
      </c>
      <c r="G13" s="190"/>
    </row>
    <row r="14" spans="1:9">
      <c r="C14" s="1" t="s">
        <v>226</v>
      </c>
      <c r="E14" s="413">
        <v>-547451755</v>
      </c>
      <c r="F14" s="413">
        <v>-57922538</v>
      </c>
      <c r="G14" s="188"/>
    </row>
    <row r="15" spans="1:9">
      <c r="C15" s="25" t="s">
        <v>227</v>
      </c>
      <c r="E15" s="415">
        <f>+E13+E14</f>
        <v>21611043763</v>
      </c>
      <c r="F15" s="415">
        <f>+F13+F14</f>
        <v>17105874085</v>
      </c>
      <c r="G15" s="190"/>
      <c r="I15" s="24"/>
    </row>
    <row r="16" spans="1:9">
      <c r="C16" s="25"/>
      <c r="E16" s="413"/>
      <c r="F16" s="413"/>
      <c r="G16" s="190"/>
    </row>
    <row r="17" spans="2:7">
      <c r="B17" s="25" t="s">
        <v>228</v>
      </c>
      <c r="C17" s="3" t="s">
        <v>229</v>
      </c>
      <c r="D17" s="25"/>
      <c r="E17" s="415"/>
      <c r="F17" s="415"/>
      <c r="G17" s="190"/>
    </row>
    <row r="18" spans="2:7">
      <c r="C18" s="1" t="s">
        <v>230</v>
      </c>
      <c r="E18" s="413">
        <v>3290876595</v>
      </c>
      <c r="F18" s="413">
        <v>4010962656</v>
      </c>
      <c r="G18" s="188"/>
    </row>
    <row r="19" spans="2:7">
      <c r="C19" s="1" t="s">
        <v>113</v>
      </c>
      <c r="E19" s="413">
        <v>-160109173556</v>
      </c>
      <c r="F19" s="413">
        <v>-80822897480</v>
      </c>
      <c r="G19" s="188"/>
    </row>
    <row r="20" spans="2:7">
      <c r="C20" s="1" t="s">
        <v>231</v>
      </c>
      <c r="E20" s="413">
        <v>123651000</v>
      </c>
      <c r="F20" s="413">
        <v>-54863000</v>
      </c>
      <c r="G20" s="188"/>
    </row>
    <row r="21" spans="2:7">
      <c r="C21" s="1" t="s">
        <v>232</v>
      </c>
      <c r="E21" s="413">
        <v>-625477364</v>
      </c>
      <c r="F21" s="413">
        <v>-198193918</v>
      </c>
      <c r="G21" s="188"/>
    </row>
    <row r="22" spans="2:7">
      <c r="C22" s="25" t="s">
        <v>233</v>
      </c>
      <c r="D22" s="191"/>
      <c r="E22" s="415">
        <f>SUM(E18:E21)</f>
        <v>-157320123325</v>
      </c>
      <c r="F22" s="415">
        <f>SUM(F18:F21)</f>
        <v>-77064991742</v>
      </c>
      <c r="G22" s="190"/>
    </row>
    <row r="23" spans="2:7">
      <c r="B23" s="187"/>
      <c r="E23" s="413"/>
      <c r="F23" s="413"/>
      <c r="G23" s="188"/>
    </row>
    <row r="24" spans="2:7">
      <c r="B24" s="25" t="s">
        <v>234</v>
      </c>
      <c r="C24" s="3" t="s">
        <v>235</v>
      </c>
      <c r="D24" s="25"/>
      <c r="E24" s="415"/>
      <c r="F24" s="415"/>
      <c r="G24" s="190"/>
    </row>
    <row r="25" spans="2:7">
      <c r="B25" s="187"/>
      <c r="C25" s="1" t="s">
        <v>236</v>
      </c>
      <c r="E25" s="413">
        <v>4000000000</v>
      </c>
      <c r="F25" s="413">
        <v>0</v>
      </c>
      <c r="G25" s="188"/>
    </row>
    <row r="26" spans="2:7">
      <c r="C26" s="1" t="s">
        <v>237</v>
      </c>
      <c r="E26" s="413">
        <v>176351526614</v>
      </c>
      <c r="F26" s="413">
        <v>76644140524</v>
      </c>
      <c r="G26" s="188"/>
    </row>
    <row r="27" spans="2:7">
      <c r="B27" s="187"/>
      <c r="C27" s="1" t="s">
        <v>238</v>
      </c>
      <c r="E27" s="413">
        <v>-9311916014</v>
      </c>
      <c r="F27" s="413">
        <v>-7619809238</v>
      </c>
      <c r="G27" s="188"/>
    </row>
    <row r="28" spans="2:7">
      <c r="C28" s="1" t="s">
        <v>213</v>
      </c>
      <c r="E28" s="413">
        <v>-13432897475</v>
      </c>
      <c r="F28" s="413">
        <v>-7341569345</v>
      </c>
      <c r="G28" s="188"/>
    </row>
    <row r="29" spans="2:7">
      <c r="C29" s="1" t="s">
        <v>239</v>
      </c>
      <c r="E29" s="413">
        <v>1012748473</v>
      </c>
      <c r="F29" s="413">
        <v>-500061866</v>
      </c>
      <c r="G29" s="188"/>
    </row>
    <row r="30" spans="2:7">
      <c r="C30" s="25" t="s">
        <v>240</v>
      </c>
      <c r="E30" s="415">
        <f>SUM(E25:E29)</f>
        <v>158619461598</v>
      </c>
      <c r="F30" s="415">
        <f>SUM(F25:F29)</f>
        <v>61182700075</v>
      </c>
      <c r="G30" s="190"/>
    </row>
    <row r="31" spans="2:7">
      <c r="C31" s="25"/>
      <c r="E31" s="413"/>
      <c r="F31" s="413"/>
      <c r="G31" s="190"/>
    </row>
    <row r="32" spans="2:7">
      <c r="B32" s="25"/>
      <c r="C32" s="29" t="s">
        <v>241</v>
      </c>
      <c r="D32" s="76"/>
      <c r="E32" s="416">
        <f>+E22+E30+E15</f>
        <v>22910382036</v>
      </c>
      <c r="F32" s="417">
        <f>+F22+F30+F15</f>
        <v>1223582418</v>
      </c>
      <c r="G32" s="190"/>
    </row>
    <row r="33" spans="3:7">
      <c r="C33" s="29" t="s">
        <v>242</v>
      </c>
      <c r="D33" s="7"/>
      <c r="E33" s="418">
        <v>9739157830</v>
      </c>
      <c r="F33" s="418">
        <v>8515575412</v>
      </c>
      <c r="G33" s="190"/>
    </row>
    <row r="34" spans="3:7" ht="15" thickBot="1">
      <c r="C34" s="29" t="s">
        <v>243</v>
      </c>
      <c r="D34" s="7"/>
      <c r="E34" s="419">
        <f>+E32+E33</f>
        <v>32649539866</v>
      </c>
      <c r="F34" s="419">
        <f>+F32+F33</f>
        <v>9739157830</v>
      </c>
      <c r="G34" s="190"/>
    </row>
    <row r="35" spans="3:7" ht="15" thickTop="1"/>
    <row r="36" spans="3:7">
      <c r="C36" s="438" t="s">
        <v>244</v>
      </c>
      <c r="D36" s="438"/>
      <c r="E36" s="438"/>
      <c r="F36" s="438"/>
      <c r="G36" s="438"/>
    </row>
    <row r="38" spans="3:7">
      <c r="E38" s="24"/>
      <c r="F38" s="24"/>
    </row>
  </sheetData>
  <mergeCells count="4">
    <mergeCell ref="C36:G36"/>
    <mergeCell ref="B2:G2"/>
    <mergeCell ref="B3:G3"/>
    <mergeCell ref="B4:G4"/>
  </mergeCells>
  <hyperlinks>
    <hyperlink ref="A1" location="ÍNDICE!A1" display="Indice" xr:uid="{28402A13-8E7C-4AA6-B150-D422C8DB4D67}"/>
  </hyperlinks>
  <pageMargins left="0.7" right="0.7" top="0.75" bottom="0.75" header="0.3" footer="0.3"/>
  <pageSetup scale="5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4E0F0-6BA6-4A38-B1EB-457DF84AC825}">
  <sheetPr>
    <pageSetUpPr fitToPage="1"/>
  </sheetPr>
  <dimension ref="A1:N20"/>
  <sheetViews>
    <sheetView showGridLines="0" zoomScale="85" zoomScaleNormal="85" workbookViewId="0">
      <selection activeCell="E13" sqref="E13"/>
    </sheetView>
  </sheetViews>
  <sheetFormatPr baseColWidth="10" defaultColWidth="11.5" defaultRowHeight="14"/>
  <cols>
    <col min="1" max="1" width="9" style="1" bestFit="1" customWidth="1"/>
    <col min="2" max="2" width="38" style="1" bestFit="1" customWidth="1"/>
    <col min="3" max="3" width="22.1640625" style="1" bestFit="1" customWidth="1"/>
    <col min="4" max="4" width="14.1640625" style="1" bestFit="1" customWidth="1"/>
    <col min="5" max="5" width="22.1640625" style="1" bestFit="1" customWidth="1"/>
    <col min="6" max="6" width="18.1640625" style="1" bestFit="1" customWidth="1"/>
    <col min="7" max="7" width="20.6640625" style="1" bestFit="1" customWidth="1"/>
    <col min="8" max="8" width="15.5" style="1" bestFit="1" customWidth="1"/>
    <col min="9" max="9" width="18.1640625" style="1" bestFit="1" customWidth="1"/>
    <col min="10" max="11" width="23.5" style="1" bestFit="1" customWidth="1"/>
    <col min="12" max="13" width="22.1640625" style="1" bestFit="1" customWidth="1"/>
    <col min="14" max="14" width="2.83203125" style="1" customWidth="1"/>
    <col min="15" max="16384" width="11.5" style="1"/>
  </cols>
  <sheetData>
    <row r="1" spans="1:13">
      <c r="A1" s="2" t="s">
        <v>3</v>
      </c>
    </row>
    <row r="2" spans="1:13">
      <c r="B2" s="439" t="s">
        <v>95</v>
      </c>
      <c r="C2" s="439"/>
      <c r="D2" s="439"/>
      <c r="E2" s="439"/>
      <c r="F2" s="439"/>
      <c r="G2" s="439"/>
      <c r="H2" s="439"/>
      <c r="I2" s="439"/>
      <c r="J2" s="439"/>
      <c r="K2" s="439"/>
      <c r="L2" s="439"/>
      <c r="M2" s="439"/>
    </row>
    <row r="3" spans="1:13">
      <c r="B3" s="439" t="s">
        <v>245</v>
      </c>
      <c r="C3" s="439"/>
      <c r="D3" s="439"/>
      <c r="E3" s="439"/>
      <c r="F3" s="439"/>
      <c r="G3" s="439"/>
      <c r="H3" s="439"/>
      <c r="I3" s="439"/>
      <c r="J3" s="439"/>
      <c r="K3" s="439"/>
      <c r="L3" s="439"/>
      <c r="M3" s="439"/>
    </row>
    <row r="4" spans="1:13">
      <c r="B4" s="439" t="str">
        <f>+FFFF!B4</f>
        <v>Correspondiente al 31/12/2025, presentado en forma comparativa con el ejercicio cerrado al 31/12/2024</v>
      </c>
      <c r="C4" s="439"/>
      <c r="D4" s="439"/>
      <c r="E4" s="439"/>
      <c r="F4" s="439"/>
      <c r="G4" s="439"/>
      <c r="H4" s="439"/>
      <c r="I4" s="439"/>
      <c r="J4" s="439"/>
      <c r="K4" s="439"/>
      <c r="L4" s="439"/>
      <c r="M4" s="439"/>
    </row>
    <row r="5" spans="1:13">
      <c r="B5" s="439" t="s">
        <v>96</v>
      </c>
      <c r="C5" s="439"/>
      <c r="D5" s="439"/>
      <c r="E5" s="439"/>
      <c r="F5" s="439"/>
      <c r="G5" s="439"/>
      <c r="H5" s="439"/>
      <c r="I5" s="439"/>
      <c r="J5" s="439"/>
      <c r="K5" s="439"/>
      <c r="L5" s="439"/>
      <c r="M5" s="439"/>
    </row>
    <row r="7" spans="1:13">
      <c r="B7" s="440" t="s">
        <v>246</v>
      </c>
      <c r="C7" s="442" t="s">
        <v>247</v>
      </c>
      <c r="D7" s="443"/>
      <c r="E7" s="443"/>
      <c r="F7" s="444"/>
      <c r="G7" s="442" t="s">
        <v>248</v>
      </c>
      <c r="H7" s="443"/>
      <c r="I7" s="444"/>
      <c r="J7" s="442" t="s">
        <v>249</v>
      </c>
      <c r="K7" s="444"/>
      <c r="L7" s="442" t="s">
        <v>148</v>
      </c>
      <c r="M7" s="444"/>
    </row>
    <row r="8" spans="1:13" ht="30">
      <c r="B8" s="441"/>
      <c r="C8" s="182" t="s">
        <v>250</v>
      </c>
      <c r="D8" s="182" t="s">
        <v>251</v>
      </c>
      <c r="E8" s="182" t="s">
        <v>252</v>
      </c>
      <c r="F8" s="95" t="s">
        <v>253</v>
      </c>
      <c r="G8" s="182" t="s">
        <v>254</v>
      </c>
      <c r="H8" s="182" t="s">
        <v>255</v>
      </c>
      <c r="I8" s="182" t="s">
        <v>256</v>
      </c>
      <c r="J8" s="182" t="s">
        <v>257</v>
      </c>
      <c r="K8" s="182" t="s">
        <v>258</v>
      </c>
      <c r="L8" s="151">
        <f>+FFFF!E6</f>
        <v>46022</v>
      </c>
      <c r="M8" s="151">
        <f>+FFFF!F6</f>
        <v>45657</v>
      </c>
    </row>
    <row r="9" spans="1:13">
      <c r="B9" s="29" t="s">
        <v>259</v>
      </c>
      <c r="C9" s="76">
        <v>40000000000</v>
      </c>
      <c r="D9" s="76">
        <v>0</v>
      </c>
      <c r="E9" s="76">
        <v>40000000000</v>
      </c>
      <c r="F9" s="76">
        <v>988500000</v>
      </c>
      <c r="G9" s="76">
        <v>3150190025</v>
      </c>
      <c r="H9" s="76">
        <v>0</v>
      </c>
      <c r="I9" s="76">
        <v>227468427</v>
      </c>
      <c r="J9" s="76">
        <v>0</v>
      </c>
      <c r="K9" s="76">
        <v>15065174752</v>
      </c>
      <c r="L9" s="76">
        <v>59431333204</v>
      </c>
      <c r="M9" s="76">
        <v>51985967690</v>
      </c>
    </row>
    <row r="10" spans="1:13">
      <c r="B10" s="29" t="s">
        <v>260</v>
      </c>
      <c r="C10" s="183">
        <v>0</v>
      </c>
      <c r="D10" s="183">
        <v>0</v>
      </c>
      <c r="E10" s="183">
        <v>0</v>
      </c>
      <c r="F10" s="183">
        <v>0</v>
      </c>
      <c r="G10" s="183">
        <v>0</v>
      </c>
      <c r="H10" s="183">
        <v>0</v>
      </c>
      <c r="I10" s="183">
        <v>0</v>
      </c>
      <c r="J10" s="76">
        <v>15065174752</v>
      </c>
      <c r="K10" s="76">
        <v>-15065174752</v>
      </c>
      <c r="L10" s="183">
        <v>0</v>
      </c>
      <c r="M10" s="76">
        <v>0</v>
      </c>
    </row>
    <row r="11" spans="1:13">
      <c r="B11" s="7" t="s">
        <v>261</v>
      </c>
      <c r="C11" s="183">
        <v>0</v>
      </c>
      <c r="D11" s="183">
        <v>0</v>
      </c>
      <c r="E11" s="183">
        <v>5000000000</v>
      </c>
      <c r="F11" s="183">
        <v>0</v>
      </c>
      <c r="G11" s="183">
        <v>0</v>
      </c>
      <c r="H11" s="183">
        <v>0</v>
      </c>
      <c r="I11" s="183">
        <v>0</v>
      </c>
      <c r="J11" s="183">
        <v>-5000000000</v>
      </c>
      <c r="K11" s="183">
        <v>0</v>
      </c>
      <c r="L11" s="183">
        <f>SUM(C11:K11)</f>
        <v>0</v>
      </c>
      <c r="M11" s="76">
        <v>0</v>
      </c>
    </row>
    <row r="12" spans="1:13">
      <c r="B12" s="7" t="s">
        <v>262</v>
      </c>
      <c r="C12" s="183">
        <v>0</v>
      </c>
      <c r="D12" s="183">
        <v>0</v>
      </c>
      <c r="E12" s="183">
        <v>4000000000</v>
      </c>
      <c r="F12" s="183">
        <v>0</v>
      </c>
      <c r="G12" s="183">
        <v>0</v>
      </c>
      <c r="H12" s="183">
        <v>0</v>
      </c>
      <c r="I12" s="183">
        <v>0</v>
      </c>
      <c r="J12" s="183">
        <v>0</v>
      </c>
      <c r="K12" s="183">
        <v>0</v>
      </c>
      <c r="L12" s="183">
        <f t="shared" ref="L12:L15" si="0">SUM(C12:K12)</f>
        <v>4000000000</v>
      </c>
      <c r="M12" s="183">
        <v>0</v>
      </c>
    </row>
    <row r="13" spans="1:13">
      <c r="B13" s="7" t="s">
        <v>137</v>
      </c>
      <c r="C13" s="183">
        <v>0</v>
      </c>
      <c r="D13" s="183">
        <v>0</v>
      </c>
      <c r="E13" s="183">
        <v>0</v>
      </c>
      <c r="F13" s="183">
        <v>0</v>
      </c>
      <c r="G13" s="183">
        <v>0</v>
      </c>
      <c r="H13" s="183">
        <v>0</v>
      </c>
      <c r="I13" s="183">
        <v>0</v>
      </c>
      <c r="J13" s="183">
        <v>-9311916014</v>
      </c>
      <c r="K13" s="183">
        <v>0</v>
      </c>
      <c r="L13" s="183">
        <f t="shared" si="0"/>
        <v>-9311916014</v>
      </c>
      <c r="M13" s="183">
        <v>-7619809238</v>
      </c>
    </row>
    <row r="14" spans="1:13">
      <c r="B14" s="7" t="s">
        <v>154</v>
      </c>
      <c r="C14" s="183">
        <v>0</v>
      </c>
      <c r="D14" s="183">
        <v>0</v>
      </c>
      <c r="E14" s="183">
        <v>0</v>
      </c>
      <c r="F14" s="183">
        <v>0</v>
      </c>
      <c r="G14" s="183">
        <v>753258738</v>
      </c>
      <c r="H14" s="183">
        <v>0</v>
      </c>
      <c r="I14" s="183">
        <v>0</v>
      </c>
      <c r="J14" s="183">
        <v>-753258738</v>
      </c>
      <c r="K14" s="183">
        <v>0</v>
      </c>
      <c r="L14" s="183">
        <f t="shared" si="0"/>
        <v>0</v>
      </c>
      <c r="M14" s="183">
        <v>0</v>
      </c>
    </row>
    <row r="15" spans="1:13">
      <c r="B15" s="7" t="s">
        <v>263</v>
      </c>
      <c r="C15" s="183">
        <v>0</v>
      </c>
      <c r="D15" s="183">
        <v>0</v>
      </c>
      <c r="E15" s="183">
        <v>0</v>
      </c>
      <c r="F15" s="183">
        <v>557000000</v>
      </c>
      <c r="G15" s="183">
        <v>0</v>
      </c>
      <c r="H15" s="183">
        <v>0</v>
      </c>
      <c r="I15" s="183">
        <v>0</v>
      </c>
      <c r="J15" s="183">
        <v>0</v>
      </c>
      <c r="K15" s="183">
        <v>0</v>
      </c>
      <c r="L15" s="183">
        <f t="shared" si="0"/>
        <v>557000000</v>
      </c>
      <c r="M15" s="183">
        <v>0</v>
      </c>
    </row>
    <row r="16" spans="1:13">
      <c r="B16" s="7" t="s">
        <v>159</v>
      </c>
      <c r="C16" s="183">
        <v>0</v>
      </c>
      <c r="D16" s="183">
        <v>0</v>
      </c>
      <c r="E16" s="183">
        <v>0</v>
      </c>
      <c r="F16" s="183">
        <v>0</v>
      </c>
      <c r="G16" s="183">
        <v>0</v>
      </c>
      <c r="H16" s="183">
        <v>0</v>
      </c>
      <c r="I16" s="183">
        <v>0</v>
      </c>
      <c r="J16" s="183">
        <v>0</v>
      </c>
      <c r="K16" s="183">
        <v>14736902627</v>
      </c>
      <c r="L16" s="183">
        <f>SUM(C16:K16)</f>
        <v>14736902627</v>
      </c>
      <c r="M16" s="183">
        <v>15065174752</v>
      </c>
    </row>
    <row r="17" spans="2:14">
      <c r="B17" s="151">
        <f>+L8</f>
        <v>46022</v>
      </c>
      <c r="C17" s="76">
        <f t="shared" ref="C17:L17" si="1">SUM(C9:C16)</f>
        <v>40000000000</v>
      </c>
      <c r="D17" s="76">
        <f t="shared" si="1"/>
        <v>0</v>
      </c>
      <c r="E17" s="76">
        <f t="shared" si="1"/>
        <v>49000000000</v>
      </c>
      <c r="F17" s="76">
        <f t="shared" si="1"/>
        <v>1545500000</v>
      </c>
      <c r="G17" s="76">
        <f t="shared" si="1"/>
        <v>3903448763</v>
      </c>
      <c r="H17" s="76">
        <f t="shared" si="1"/>
        <v>0</v>
      </c>
      <c r="I17" s="76">
        <f t="shared" si="1"/>
        <v>227468427</v>
      </c>
      <c r="J17" s="76">
        <f t="shared" si="1"/>
        <v>0</v>
      </c>
      <c r="K17" s="76">
        <f t="shared" si="1"/>
        <v>14736902627</v>
      </c>
      <c r="L17" s="76">
        <f t="shared" si="1"/>
        <v>69413319817</v>
      </c>
      <c r="M17" s="183">
        <v>0</v>
      </c>
    </row>
    <row r="18" spans="2:14">
      <c r="B18" s="151">
        <f>+M8</f>
        <v>45657</v>
      </c>
      <c r="C18" s="76">
        <v>40000000000</v>
      </c>
      <c r="D18" s="76">
        <v>0</v>
      </c>
      <c r="E18" s="76">
        <v>40000000000</v>
      </c>
      <c r="F18" s="76">
        <v>988500000</v>
      </c>
      <c r="G18" s="76">
        <v>3150190025</v>
      </c>
      <c r="H18" s="76">
        <v>0</v>
      </c>
      <c r="I18" s="76">
        <v>227468427</v>
      </c>
      <c r="J18" s="76">
        <v>0</v>
      </c>
      <c r="K18" s="76">
        <v>15065174752</v>
      </c>
      <c r="L18" s="76"/>
      <c r="M18" s="76">
        <f>SUM(M9:M16)</f>
        <v>59431333204</v>
      </c>
    </row>
    <row r="19" spans="2:14">
      <c r="C19" s="24"/>
      <c r="D19" s="24"/>
      <c r="E19" s="24"/>
      <c r="F19" s="24"/>
      <c r="G19" s="24"/>
      <c r="H19" s="24"/>
      <c r="I19" s="24"/>
      <c r="J19" s="24"/>
      <c r="K19" s="24"/>
      <c r="L19" s="24"/>
      <c r="M19" s="24"/>
      <c r="N19" s="24"/>
    </row>
    <row r="20" spans="2:14">
      <c r="B20" s="438" t="s">
        <v>244</v>
      </c>
      <c r="C20" s="438"/>
      <c r="D20" s="438"/>
      <c r="E20" s="438"/>
      <c r="F20" s="438"/>
      <c r="G20" s="438"/>
      <c r="H20" s="438"/>
      <c r="I20" s="438"/>
      <c r="J20" s="438"/>
      <c r="K20" s="438"/>
      <c r="L20" s="438"/>
      <c r="M20" s="438"/>
    </row>
  </sheetData>
  <mergeCells count="10">
    <mergeCell ref="B20:M20"/>
    <mergeCell ref="B2:M2"/>
    <mergeCell ref="B3:M3"/>
    <mergeCell ref="B4:M4"/>
    <mergeCell ref="B5:M5"/>
    <mergeCell ref="B7:B8"/>
    <mergeCell ref="C7:F7"/>
    <mergeCell ref="G7:I7"/>
    <mergeCell ref="J7:K7"/>
    <mergeCell ref="L7:M7"/>
  </mergeCells>
  <hyperlinks>
    <hyperlink ref="A1" location="ÍNDICE!A1" display="Indice" xr:uid="{66EE9E98-529F-4337-A065-2472FB672370}"/>
  </hyperlinks>
  <pageMargins left="0.7" right="0.7" top="0.75" bottom="0.75" header="0.3" footer="0.3"/>
  <pageSetup scale="33" fitToHeight="0" orientation="portrait" r:id="rId1"/>
  <ignoredErrors>
    <ignoredError sqref="M18"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E24E6-0C3A-4355-A4A5-355343C737DD}">
  <sheetPr>
    <pageSetUpPr fitToPage="1"/>
  </sheetPr>
  <dimension ref="A1:M829"/>
  <sheetViews>
    <sheetView showGridLines="0" tabSelected="1" topLeftCell="A431" zoomScale="85" zoomScaleNormal="85" workbookViewId="0">
      <selection activeCell="H447" sqref="H447"/>
    </sheetView>
  </sheetViews>
  <sheetFormatPr baseColWidth="10" defaultColWidth="11.5" defaultRowHeight="14"/>
  <cols>
    <col min="1" max="1" width="7.1640625" style="1" bestFit="1" customWidth="1"/>
    <col min="2" max="2" width="41.5" style="1" customWidth="1"/>
    <col min="3" max="3" width="22.6640625" style="1" bestFit="1" customWidth="1"/>
    <col min="4" max="4" width="26.33203125" style="1" customWidth="1"/>
    <col min="5" max="5" width="24" style="1" customWidth="1"/>
    <col min="6" max="6" width="19.6640625" style="1" customWidth="1"/>
    <col min="7" max="9" width="27.33203125" style="1" customWidth="1"/>
    <col min="10" max="10" width="21.5" style="1" bestFit="1" customWidth="1"/>
    <col min="11" max="11" width="17.1640625" style="1" bestFit="1" customWidth="1"/>
    <col min="12" max="13" width="17.6640625" style="1" customWidth="1"/>
    <col min="14" max="16384" width="11.5" style="1"/>
  </cols>
  <sheetData>
    <row r="1" spans="1:8">
      <c r="A1" s="2"/>
    </row>
    <row r="2" spans="1:8">
      <c r="B2" s="500" t="s">
        <v>0</v>
      </c>
      <c r="C2" s="500"/>
      <c r="D2" s="500"/>
      <c r="E2" s="500"/>
      <c r="F2" s="500"/>
    </row>
    <row r="3" spans="1:8">
      <c r="B3" s="501" t="s">
        <v>622</v>
      </c>
      <c r="C3" s="501"/>
      <c r="D3" s="501"/>
      <c r="E3" s="501"/>
      <c r="F3" s="501"/>
    </row>
    <row r="4" spans="1:8">
      <c r="B4" s="468" t="s">
        <v>4</v>
      </c>
      <c r="C4" s="468"/>
      <c r="D4" s="468"/>
      <c r="E4" s="468"/>
      <c r="F4" s="468"/>
    </row>
    <row r="5" spans="1:8">
      <c r="B5" s="57"/>
      <c r="C5" s="57"/>
      <c r="D5" s="57"/>
      <c r="E5" s="57"/>
      <c r="F5" s="57"/>
    </row>
    <row r="6" spans="1:8">
      <c r="B6" s="25" t="s">
        <v>5</v>
      </c>
      <c r="E6" s="59" t="s">
        <v>6</v>
      </c>
      <c r="F6" s="59"/>
      <c r="G6" s="59"/>
      <c r="H6" s="59"/>
    </row>
    <row r="7" spans="1:8">
      <c r="B7" s="25" t="s">
        <v>7</v>
      </c>
      <c r="C7" s="25"/>
      <c r="D7" s="25"/>
      <c r="E7" s="1" t="s">
        <v>8</v>
      </c>
    </row>
    <row r="8" spans="1:8">
      <c r="B8" s="25" t="s">
        <v>9</v>
      </c>
      <c r="C8" s="25"/>
      <c r="D8" s="25"/>
      <c r="E8" s="1" t="s">
        <v>10</v>
      </c>
    </row>
    <row r="9" spans="1:8">
      <c r="B9" s="25" t="s">
        <v>11</v>
      </c>
      <c r="C9" s="25"/>
      <c r="D9" s="25"/>
      <c r="E9" s="1" t="s">
        <v>12</v>
      </c>
    </row>
    <row r="10" spans="1:8">
      <c r="B10" s="25" t="s">
        <v>13</v>
      </c>
      <c r="C10" s="25"/>
      <c r="D10" s="25"/>
      <c r="E10" s="1" t="s">
        <v>14</v>
      </c>
    </row>
    <row r="11" spans="1:8">
      <c r="B11" s="25" t="s">
        <v>15</v>
      </c>
      <c r="C11" s="25"/>
      <c r="D11" s="25"/>
      <c r="E11" s="1" t="s">
        <v>16</v>
      </c>
    </row>
    <row r="12" spans="1:8">
      <c r="B12" s="25" t="s">
        <v>17</v>
      </c>
      <c r="C12" s="25"/>
      <c r="D12" s="25"/>
      <c r="E12" s="1" t="s">
        <v>18</v>
      </c>
    </row>
    <row r="13" spans="1:8">
      <c r="B13" s="25" t="s">
        <v>19</v>
      </c>
      <c r="C13" s="25"/>
      <c r="D13" s="25"/>
      <c r="E13" s="1" t="s">
        <v>12</v>
      </c>
    </row>
    <row r="15" spans="1:8">
      <c r="B15" s="468" t="s">
        <v>20</v>
      </c>
      <c r="C15" s="468"/>
      <c r="D15" s="468"/>
      <c r="E15" s="468"/>
      <c r="F15" s="468"/>
    </row>
    <row r="17" spans="2:8">
      <c r="B17" s="483" t="s">
        <v>21</v>
      </c>
      <c r="C17" s="483"/>
      <c r="D17" s="483"/>
      <c r="E17" s="483"/>
      <c r="F17" s="483"/>
      <c r="G17" s="483"/>
      <c r="H17" s="483"/>
    </row>
    <row r="18" spans="2:8">
      <c r="B18" s="483"/>
      <c r="C18" s="483"/>
      <c r="D18" s="483"/>
      <c r="E18" s="483"/>
      <c r="F18" s="483"/>
      <c r="G18" s="483"/>
      <c r="H18" s="483"/>
    </row>
    <row r="19" spans="2:8">
      <c r="B19" s="483"/>
      <c r="C19" s="483"/>
      <c r="D19" s="483"/>
      <c r="E19" s="483"/>
      <c r="F19" s="483"/>
      <c r="G19" s="483"/>
      <c r="H19" s="483"/>
    </row>
    <row r="20" spans="2:8">
      <c r="B20" s="483"/>
      <c r="C20" s="483"/>
      <c r="D20" s="483"/>
      <c r="E20" s="483"/>
      <c r="F20" s="483"/>
      <c r="G20" s="483"/>
      <c r="H20" s="483"/>
    </row>
    <row r="21" spans="2:8">
      <c r="B21" s="483"/>
      <c r="C21" s="483"/>
      <c r="D21" s="483"/>
      <c r="E21" s="483"/>
      <c r="F21" s="483"/>
      <c r="G21" s="483"/>
      <c r="H21" s="483"/>
    </row>
    <row r="23" spans="2:8">
      <c r="B23" s="471" t="s">
        <v>22</v>
      </c>
      <c r="C23" s="471"/>
      <c r="D23" s="471"/>
      <c r="E23" s="471"/>
      <c r="F23" s="471"/>
      <c r="G23" s="471"/>
      <c r="H23" s="471"/>
    </row>
    <row r="25" spans="2:8">
      <c r="B25" s="439" t="s">
        <v>23</v>
      </c>
      <c r="C25" s="439"/>
      <c r="D25" s="3"/>
      <c r="E25" s="464" t="s">
        <v>24</v>
      </c>
      <c r="F25" s="464"/>
    </row>
    <row r="26" spans="2:8">
      <c r="B26" s="464" t="s">
        <v>25</v>
      </c>
      <c r="C26" s="464"/>
      <c r="D26" s="55"/>
    </row>
    <row r="27" spans="2:8">
      <c r="B27" s="465" t="s">
        <v>26</v>
      </c>
      <c r="C27" s="465"/>
      <c r="D27" s="59"/>
      <c r="E27" s="463" t="s">
        <v>27</v>
      </c>
      <c r="F27" s="463"/>
    </row>
    <row r="28" spans="2:8">
      <c r="B28" s="465" t="s">
        <v>28</v>
      </c>
      <c r="C28" s="465"/>
      <c r="D28" s="59"/>
      <c r="E28" s="463" t="s">
        <v>29</v>
      </c>
      <c r="F28" s="463"/>
    </row>
    <row r="29" spans="2:8">
      <c r="B29" s="465" t="s">
        <v>30</v>
      </c>
      <c r="C29" s="465"/>
      <c r="D29" s="59"/>
      <c r="E29" s="463" t="s">
        <v>31</v>
      </c>
      <c r="F29" s="463"/>
    </row>
    <row r="30" spans="2:8">
      <c r="B30" s="465" t="s">
        <v>32</v>
      </c>
      <c r="C30" s="465"/>
      <c r="D30" s="59"/>
      <c r="E30" s="59" t="s">
        <v>33</v>
      </c>
      <c r="F30" s="56"/>
    </row>
    <row r="31" spans="2:8">
      <c r="B31" s="486" t="s">
        <v>34</v>
      </c>
      <c r="C31" s="486"/>
      <c r="D31" s="165"/>
      <c r="E31" s="56"/>
      <c r="F31" s="56"/>
    </row>
    <row r="32" spans="2:8">
      <c r="B32" s="465" t="s">
        <v>35</v>
      </c>
      <c r="C32" s="465"/>
      <c r="D32" s="59"/>
      <c r="E32" s="463" t="s">
        <v>36</v>
      </c>
      <c r="F32" s="463"/>
    </row>
    <row r="33" spans="2:8">
      <c r="B33" s="465" t="s">
        <v>37</v>
      </c>
      <c r="C33" s="465"/>
      <c r="D33" s="465"/>
      <c r="E33" s="463" t="s">
        <v>38</v>
      </c>
      <c r="F33" s="463"/>
    </row>
    <row r="34" spans="2:8">
      <c r="B34" s="59" t="s">
        <v>654</v>
      </c>
      <c r="C34" s="59"/>
      <c r="D34" s="59"/>
      <c r="E34" s="59" t="s">
        <v>655</v>
      </c>
      <c r="F34" s="59"/>
    </row>
    <row r="35" spans="2:8">
      <c r="B35" s="465" t="s">
        <v>39</v>
      </c>
      <c r="C35" s="465"/>
      <c r="D35" s="59"/>
      <c r="E35" s="463" t="s">
        <v>605</v>
      </c>
      <c r="F35" s="463"/>
    </row>
    <row r="36" spans="2:8">
      <c r="B36" s="465" t="s">
        <v>40</v>
      </c>
      <c r="C36" s="465"/>
      <c r="D36" s="59"/>
      <c r="E36" s="463" t="s">
        <v>41</v>
      </c>
      <c r="F36" s="463"/>
    </row>
    <row r="37" spans="2:8" ht="15">
      <c r="B37" s="59" t="s">
        <v>42</v>
      </c>
      <c r="C37" s="59"/>
      <c r="D37" s="59"/>
      <c r="E37" s="56" t="s">
        <v>606</v>
      </c>
      <c r="F37" s="56"/>
    </row>
    <row r="38" spans="2:8">
      <c r="B38" s="59"/>
      <c r="C38" s="59"/>
      <c r="D38" s="59"/>
      <c r="E38" s="56"/>
      <c r="F38" s="56"/>
    </row>
    <row r="39" spans="2:8" ht="14.5" customHeight="1">
      <c r="B39" s="301"/>
      <c r="C39" s="301"/>
      <c r="D39" s="301"/>
      <c r="E39" s="301"/>
      <c r="F39" s="301"/>
      <c r="G39" s="301"/>
      <c r="H39" s="301"/>
    </row>
    <row r="40" spans="2:8">
      <c r="B40" s="55" t="s">
        <v>43</v>
      </c>
    </row>
    <row r="42" spans="2:8">
      <c r="B42" s="483" t="s">
        <v>44</v>
      </c>
      <c r="C42" s="483"/>
      <c r="D42" s="483"/>
      <c r="E42" s="483"/>
      <c r="F42" s="483"/>
      <c r="G42" s="483"/>
      <c r="H42" s="483"/>
    </row>
    <row r="43" spans="2:8">
      <c r="B43" s="483"/>
      <c r="C43" s="483"/>
      <c r="D43" s="483"/>
      <c r="E43" s="483"/>
      <c r="F43" s="483"/>
      <c r="G43" s="483"/>
      <c r="H43" s="483"/>
    </row>
    <row r="44" spans="2:8">
      <c r="B44" s="25" t="s">
        <v>45</v>
      </c>
      <c r="E44" s="1" t="s">
        <v>46</v>
      </c>
    </row>
    <row r="45" spans="2:8">
      <c r="B45" s="25" t="s">
        <v>47</v>
      </c>
      <c r="E45" s="1" t="s">
        <v>603</v>
      </c>
    </row>
    <row r="46" spans="2:8">
      <c r="B46" s="25" t="s">
        <v>48</v>
      </c>
      <c r="E46" s="1" t="s">
        <v>604</v>
      </c>
    </row>
    <row r="47" spans="2:8">
      <c r="B47" s="25" t="s">
        <v>49</v>
      </c>
      <c r="E47" s="1" t="s">
        <v>50</v>
      </c>
    </row>
    <row r="49" spans="2:8">
      <c r="B49" s="491" t="s">
        <v>51</v>
      </c>
      <c r="C49" s="492"/>
      <c r="D49" s="492"/>
      <c r="E49" s="492"/>
      <c r="F49" s="492"/>
      <c r="G49" s="492"/>
      <c r="H49" s="493"/>
    </row>
    <row r="50" spans="2:8" ht="30">
      <c r="B50" s="225" t="s">
        <v>52</v>
      </c>
      <c r="C50" s="225" t="s">
        <v>53</v>
      </c>
      <c r="D50" s="225" t="s">
        <v>54</v>
      </c>
      <c r="E50" s="225" t="s">
        <v>55</v>
      </c>
      <c r="F50" s="225" t="s">
        <v>56</v>
      </c>
      <c r="G50" s="226" t="s">
        <v>57</v>
      </c>
      <c r="H50" s="227" t="s">
        <v>58</v>
      </c>
    </row>
    <row r="51" spans="2:8">
      <c r="B51" s="228">
        <v>1</v>
      </c>
      <c r="C51" s="228" t="s">
        <v>59</v>
      </c>
      <c r="D51" s="146">
        <v>20000</v>
      </c>
      <c r="E51" s="229" t="s">
        <v>60</v>
      </c>
      <c r="F51" s="230">
        <v>100000</v>
      </c>
      <c r="G51" s="146">
        <v>20000000000</v>
      </c>
      <c r="H51" s="231">
        <v>0.40816326530612246</v>
      </c>
    </row>
    <row r="52" spans="2:8">
      <c r="B52" s="228">
        <v>2</v>
      </c>
      <c r="C52" s="228" t="s">
        <v>59</v>
      </c>
      <c r="D52" s="146">
        <v>19000</v>
      </c>
      <c r="E52" s="229" t="s">
        <v>61</v>
      </c>
      <c r="F52" s="230">
        <v>19000</v>
      </c>
      <c r="G52" s="146">
        <v>19000000000</v>
      </c>
      <c r="H52" s="231">
        <v>0.38775510204081631</v>
      </c>
    </row>
    <row r="53" spans="2:8">
      <c r="B53" s="228">
        <v>3</v>
      </c>
      <c r="C53" s="228" t="s">
        <v>59</v>
      </c>
      <c r="D53" s="146">
        <v>2000</v>
      </c>
      <c r="E53" s="229" t="s">
        <v>62</v>
      </c>
      <c r="F53" s="230">
        <v>0</v>
      </c>
      <c r="G53" s="146">
        <v>2000000000</v>
      </c>
      <c r="H53" s="231">
        <v>4.0816326530612242E-2</v>
      </c>
    </row>
    <row r="54" spans="2:8">
      <c r="B54" s="228">
        <v>4</v>
      </c>
      <c r="C54" s="228" t="s">
        <v>59</v>
      </c>
      <c r="D54" s="146">
        <v>2000</v>
      </c>
      <c r="E54" s="229" t="s">
        <v>63</v>
      </c>
      <c r="F54" s="230">
        <v>0</v>
      </c>
      <c r="G54" s="146">
        <v>2000000000</v>
      </c>
      <c r="H54" s="231">
        <v>4.0816326530612242E-2</v>
      </c>
    </row>
    <row r="55" spans="2:8">
      <c r="B55" s="228">
        <v>5</v>
      </c>
      <c r="C55" s="232" t="s">
        <v>59</v>
      </c>
      <c r="D55" s="146">
        <v>2000</v>
      </c>
      <c r="E55" s="229" t="s">
        <v>64</v>
      </c>
      <c r="F55" s="230">
        <v>0</v>
      </c>
      <c r="G55" s="146">
        <v>2000000000</v>
      </c>
      <c r="H55" s="231">
        <v>4.0816326530612242E-2</v>
      </c>
    </row>
    <row r="56" spans="2:8">
      <c r="B56" s="228">
        <v>6</v>
      </c>
      <c r="C56" s="232" t="s">
        <v>59</v>
      </c>
      <c r="D56" s="146">
        <v>2000</v>
      </c>
      <c r="E56" s="229" t="s">
        <v>601</v>
      </c>
      <c r="F56" s="230">
        <v>0</v>
      </c>
      <c r="G56" s="146">
        <v>2000000000</v>
      </c>
      <c r="H56" s="231">
        <v>4.0816326530612242E-2</v>
      </c>
    </row>
    <row r="57" spans="2:8">
      <c r="B57" s="228">
        <v>7</v>
      </c>
      <c r="C57" s="232" t="s">
        <v>59</v>
      </c>
      <c r="D57" s="146">
        <v>2000</v>
      </c>
      <c r="E57" s="229" t="s">
        <v>602</v>
      </c>
      <c r="F57" s="230">
        <v>0</v>
      </c>
      <c r="G57" s="146">
        <v>2000000000</v>
      </c>
      <c r="H57" s="231">
        <v>4.0816326530612242E-2</v>
      </c>
    </row>
    <row r="58" spans="2:8">
      <c r="B58" s="494" t="s">
        <v>65</v>
      </c>
      <c r="C58" s="495"/>
      <c r="D58" s="76">
        <f>SUM(D51:D57)</f>
        <v>49000</v>
      </c>
      <c r="E58" s="233"/>
      <c r="F58" s="73">
        <f>SUM(F51:F57)</f>
        <v>119000</v>
      </c>
      <c r="G58" s="73">
        <f>SUM(G51:G57)</f>
        <v>49000000000</v>
      </c>
      <c r="H58" s="234">
        <f>SUM(H51:H57)</f>
        <v>1.0000000000000002</v>
      </c>
    </row>
    <row r="60" spans="2:8">
      <c r="B60" s="491" t="s">
        <v>66</v>
      </c>
      <c r="C60" s="492"/>
      <c r="D60" s="492"/>
      <c r="E60" s="492"/>
      <c r="F60" s="492"/>
      <c r="G60" s="492"/>
      <c r="H60" s="493"/>
    </row>
    <row r="61" spans="2:8" ht="30">
      <c r="B61" s="225" t="s">
        <v>52</v>
      </c>
      <c r="C61" s="225" t="s">
        <v>53</v>
      </c>
      <c r="D61" s="225" t="s">
        <v>54</v>
      </c>
      <c r="E61" s="225" t="s">
        <v>55</v>
      </c>
      <c r="F61" s="225" t="s">
        <v>56</v>
      </c>
      <c r="G61" s="226" t="s">
        <v>57</v>
      </c>
      <c r="H61" s="227" t="s">
        <v>67</v>
      </c>
    </row>
    <row r="62" spans="2:8">
      <c r="B62" s="228">
        <v>1</v>
      </c>
      <c r="C62" s="235" t="s">
        <v>59</v>
      </c>
      <c r="D62" s="183">
        <v>24000</v>
      </c>
      <c r="E62" s="229" t="s">
        <v>60</v>
      </c>
      <c r="F62" s="230">
        <v>120000</v>
      </c>
      <c r="G62" s="146">
        <v>24000000000</v>
      </c>
      <c r="H62" s="231">
        <v>0.45283018867924529</v>
      </c>
    </row>
    <row r="63" spans="2:8">
      <c r="B63" s="228">
        <v>2</v>
      </c>
      <c r="C63" s="235" t="s">
        <v>59</v>
      </c>
      <c r="D63" s="183">
        <v>16864</v>
      </c>
      <c r="E63" s="229" t="s">
        <v>61</v>
      </c>
      <c r="F63" s="230">
        <v>19000</v>
      </c>
      <c r="G63" s="146">
        <v>19000000000</v>
      </c>
      <c r="H63" s="231">
        <v>0.35849056603773582</v>
      </c>
    </row>
    <row r="64" spans="2:8">
      <c r="B64" s="228">
        <v>3</v>
      </c>
      <c r="C64" s="235" t="s">
        <v>59</v>
      </c>
      <c r="D64" s="183">
        <v>2000</v>
      </c>
      <c r="E64" s="229" t="s">
        <v>62</v>
      </c>
      <c r="F64" s="230">
        <v>0</v>
      </c>
      <c r="G64" s="146">
        <v>2000000000</v>
      </c>
      <c r="H64" s="231">
        <v>3.7735849056603772E-2</v>
      </c>
    </row>
    <row r="65" spans="2:8">
      <c r="B65" s="228">
        <v>4</v>
      </c>
      <c r="C65" s="235" t="s">
        <v>59</v>
      </c>
      <c r="D65" s="183">
        <v>2000</v>
      </c>
      <c r="E65" s="229" t="s">
        <v>63</v>
      </c>
      <c r="F65" s="230">
        <v>0</v>
      </c>
      <c r="G65" s="146">
        <v>2000000000</v>
      </c>
      <c r="H65" s="231">
        <v>3.7735849056603772E-2</v>
      </c>
    </row>
    <row r="66" spans="2:8">
      <c r="B66" s="228">
        <v>5</v>
      </c>
      <c r="C66" s="236" t="s">
        <v>59</v>
      </c>
      <c r="D66" s="183">
        <v>2000</v>
      </c>
      <c r="E66" s="229" t="s">
        <v>64</v>
      </c>
      <c r="F66" s="230">
        <v>0</v>
      </c>
      <c r="G66" s="146">
        <v>2000000000</v>
      </c>
      <c r="H66" s="231">
        <v>3.7735849056603772E-2</v>
      </c>
    </row>
    <row r="67" spans="2:8">
      <c r="B67" s="228">
        <v>6</v>
      </c>
      <c r="C67" s="236" t="s">
        <v>59</v>
      </c>
      <c r="D67" s="183">
        <v>2000</v>
      </c>
      <c r="E67" s="229" t="s">
        <v>601</v>
      </c>
      <c r="F67" s="230">
        <v>0</v>
      </c>
      <c r="G67" s="146">
        <v>2000000000</v>
      </c>
      <c r="H67" s="231">
        <v>3.7735849056603772E-2</v>
      </c>
    </row>
    <row r="68" spans="2:8">
      <c r="B68" s="228">
        <v>7</v>
      </c>
      <c r="C68" s="236" t="s">
        <v>59</v>
      </c>
      <c r="D68" s="183">
        <v>2000</v>
      </c>
      <c r="E68" s="229" t="s">
        <v>602</v>
      </c>
      <c r="F68" s="230">
        <v>0</v>
      </c>
      <c r="G68" s="146">
        <v>2000000000</v>
      </c>
      <c r="H68" s="231">
        <v>3.7735849056603772E-2</v>
      </c>
    </row>
    <row r="69" spans="2:8">
      <c r="B69" s="494" t="s">
        <v>65</v>
      </c>
      <c r="C69" s="495"/>
      <c r="D69" s="76">
        <f>SUM(D62:D68)</f>
        <v>50864</v>
      </c>
      <c r="E69" s="233"/>
      <c r="F69" s="73">
        <f>SUM(F62:F68)</f>
        <v>139000</v>
      </c>
      <c r="G69" s="73">
        <f>SUM(G62:G68)</f>
        <v>53000000000</v>
      </c>
      <c r="H69" s="234">
        <f>SUM(H62:H68)</f>
        <v>1</v>
      </c>
    </row>
    <row r="70" spans="2:8" ht="15">
      <c r="B70" s="499" t="s">
        <v>68</v>
      </c>
      <c r="C70" s="499"/>
      <c r="D70" s="499"/>
      <c r="E70" s="499"/>
    </row>
    <row r="74" spans="2:8">
      <c r="B74" s="471" t="s">
        <v>69</v>
      </c>
      <c r="C74" s="471"/>
      <c r="D74" s="471"/>
      <c r="E74" s="471"/>
      <c r="F74" s="471"/>
      <c r="G74" s="471"/>
      <c r="H74" s="471"/>
    </row>
    <row r="76" spans="2:8">
      <c r="B76" s="1" t="s">
        <v>5</v>
      </c>
      <c r="D76" s="1" t="s">
        <v>70</v>
      </c>
    </row>
    <row r="77" spans="2:8">
      <c r="B77" s="1" t="s">
        <v>7</v>
      </c>
      <c r="D77" s="1" t="s">
        <v>71</v>
      </c>
    </row>
    <row r="78" spans="2:8">
      <c r="B78" s="1" t="s">
        <v>72</v>
      </c>
      <c r="D78" s="1" t="s">
        <v>73</v>
      </c>
    </row>
    <row r="79" spans="2:8">
      <c r="B79" s="1" t="s">
        <v>13</v>
      </c>
      <c r="D79" s="1" t="s">
        <v>74</v>
      </c>
    </row>
    <row r="80" spans="2:8">
      <c r="B80" s="25"/>
    </row>
    <row r="81" spans="2:8">
      <c r="B81" s="468" t="s">
        <v>75</v>
      </c>
      <c r="C81" s="468"/>
      <c r="D81" s="468"/>
      <c r="E81" s="468"/>
      <c r="F81" s="468"/>
      <c r="G81" s="468"/>
      <c r="H81" s="468"/>
    </row>
    <row r="83" spans="2:8">
      <c r="B83" s="468" t="s">
        <v>76</v>
      </c>
      <c r="C83" s="468"/>
      <c r="D83" s="468"/>
      <c r="E83" s="468"/>
      <c r="F83" s="468"/>
      <c r="G83" s="468"/>
      <c r="H83" s="468"/>
    </row>
    <row r="84" spans="2:8">
      <c r="B84" s="25" t="s">
        <v>77</v>
      </c>
      <c r="D84" s="1" t="s">
        <v>78</v>
      </c>
    </row>
    <row r="85" spans="2:8">
      <c r="B85" s="25" t="s">
        <v>72</v>
      </c>
      <c r="D85" s="1" t="s">
        <v>12</v>
      </c>
    </row>
    <row r="86" spans="2:8">
      <c r="B86" s="25" t="s">
        <v>79</v>
      </c>
      <c r="D86" s="1" t="s">
        <v>80</v>
      </c>
    </row>
    <row r="87" spans="2:8">
      <c r="B87" s="25" t="s">
        <v>81</v>
      </c>
      <c r="D87" s="181">
        <v>0.84899999999999998</v>
      </c>
      <c r="E87" s="181"/>
    </row>
    <row r="88" spans="2:8">
      <c r="B88" s="25" t="s">
        <v>82</v>
      </c>
      <c r="D88" s="181">
        <v>0.84789999999999999</v>
      </c>
      <c r="E88" s="181"/>
    </row>
    <row r="89" spans="2:8">
      <c r="B89" s="468" t="s">
        <v>83</v>
      </c>
      <c r="C89" s="468"/>
      <c r="D89" s="468"/>
      <c r="E89" s="468"/>
      <c r="F89" s="468"/>
      <c r="G89" s="468"/>
      <c r="H89" s="468"/>
    </row>
    <row r="90" spans="2:8">
      <c r="B90" s="25" t="s">
        <v>84</v>
      </c>
      <c r="D90" s="1" t="s">
        <v>571</v>
      </c>
    </row>
    <row r="91" spans="2:8">
      <c r="B91" s="25" t="s">
        <v>85</v>
      </c>
      <c r="D91" s="1" t="s">
        <v>572</v>
      </c>
    </row>
    <row r="92" spans="2:8">
      <c r="B92" s="25" t="s">
        <v>86</v>
      </c>
      <c r="D92" s="1" t="s">
        <v>87</v>
      </c>
    </row>
    <row r="93" spans="2:8">
      <c r="B93" s="25" t="s">
        <v>88</v>
      </c>
      <c r="D93" s="1" t="s">
        <v>89</v>
      </c>
    </row>
    <row r="94" spans="2:8">
      <c r="B94" s="25" t="s">
        <v>90</v>
      </c>
      <c r="D94" s="1" t="s">
        <v>91</v>
      </c>
    </row>
    <row r="95" spans="2:8">
      <c r="B95" s="25" t="s">
        <v>92</v>
      </c>
      <c r="D95" s="1" t="s">
        <v>35</v>
      </c>
    </row>
    <row r="96" spans="2:8">
      <c r="B96" s="25" t="s">
        <v>38</v>
      </c>
      <c r="D96" s="1" t="s">
        <v>37</v>
      </c>
    </row>
    <row r="97" spans="1:8">
      <c r="B97" s="25" t="s">
        <v>605</v>
      </c>
      <c r="C97" s="25"/>
      <c r="D97" s="465" t="s">
        <v>39</v>
      </c>
      <c r="E97" s="465"/>
    </row>
    <row r="98" spans="1:8">
      <c r="B98" s="25" t="s">
        <v>41</v>
      </c>
      <c r="C98" s="25"/>
      <c r="D98" s="1" t="s">
        <v>40</v>
      </c>
    </row>
    <row r="99" spans="1:8">
      <c r="B99" s="25" t="s">
        <v>620</v>
      </c>
      <c r="C99" s="25"/>
      <c r="D99" s="1" t="s">
        <v>94</v>
      </c>
    </row>
    <row r="100" spans="1:8">
      <c r="B100" s="25" t="s">
        <v>606</v>
      </c>
      <c r="C100" s="25"/>
      <c r="D100" s="59" t="s">
        <v>42</v>
      </c>
    </row>
    <row r="101" spans="1:8">
      <c r="B101" s="487"/>
      <c r="C101" s="487"/>
      <c r="D101" s="487"/>
      <c r="E101" s="487"/>
      <c r="F101" s="487"/>
      <c r="G101" s="487"/>
      <c r="H101" s="487"/>
    </row>
    <row r="103" spans="1:8">
      <c r="A103" s="2"/>
    </row>
    <row r="104" spans="1:8">
      <c r="B104" s="439" t="s">
        <v>95</v>
      </c>
      <c r="C104" s="439"/>
      <c r="D104" s="439"/>
      <c r="E104" s="439"/>
      <c r="F104" s="439"/>
      <c r="G104" s="439"/>
      <c r="H104" s="439"/>
    </row>
    <row r="105" spans="1:8">
      <c r="B105" s="484" t="s">
        <v>623</v>
      </c>
      <c r="C105" s="484"/>
      <c r="D105" s="484"/>
      <c r="E105" s="484"/>
      <c r="F105" s="484"/>
      <c r="G105" s="484"/>
      <c r="H105" s="484"/>
    </row>
    <row r="107" spans="1:8">
      <c r="B107" s="468" t="s">
        <v>264</v>
      </c>
      <c r="C107" s="468"/>
      <c r="D107" s="468"/>
      <c r="E107" s="468"/>
      <c r="F107" s="468"/>
      <c r="G107" s="468"/>
      <c r="H107" s="468"/>
    </row>
    <row r="109" spans="1:8" ht="15" customHeight="1">
      <c r="B109" s="466" t="s">
        <v>656</v>
      </c>
      <c r="C109" s="466"/>
      <c r="D109" s="466"/>
      <c r="E109" s="466"/>
      <c r="F109" s="466"/>
      <c r="G109" s="466"/>
      <c r="H109" s="466"/>
    </row>
    <row r="110" spans="1:8">
      <c r="B110" s="466"/>
      <c r="C110" s="466"/>
      <c r="D110" s="466"/>
      <c r="E110" s="466"/>
      <c r="F110" s="466"/>
      <c r="G110" s="466"/>
      <c r="H110" s="466"/>
    </row>
    <row r="111" spans="1:8">
      <c r="B111" s="57" t="s">
        <v>265</v>
      </c>
      <c r="C111" s="57"/>
      <c r="D111" s="57"/>
      <c r="E111" s="57"/>
      <c r="F111" s="57"/>
      <c r="G111" s="57"/>
      <c r="H111" s="57"/>
    </row>
    <row r="113" spans="2:8">
      <c r="B113" s="471" t="s">
        <v>266</v>
      </c>
      <c r="C113" s="471"/>
      <c r="D113" s="471"/>
      <c r="E113" s="471"/>
      <c r="F113" s="471"/>
      <c r="G113" s="471"/>
      <c r="H113" s="471"/>
    </row>
    <row r="114" spans="2:8">
      <c r="B114" s="480" t="s">
        <v>267</v>
      </c>
      <c r="C114" s="485"/>
      <c r="D114" s="485"/>
      <c r="E114" s="485"/>
      <c r="F114" s="485"/>
      <c r="G114" s="485"/>
      <c r="H114" s="485"/>
    </row>
    <row r="115" spans="2:8">
      <c r="B115" s="485"/>
      <c r="C115" s="485"/>
      <c r="D115" s="485"/>
      <c r="E115" s="485"/>
      <c r="F115" s="485"/>
      <c r="G115" s="485"/>
      <c r="H115" s="485"/>
    </row>
    <row r="116" spans="2:8">
      <c r="B116" s="485"/>
      <c r="C116" s="485"/>
      <c r="D116" s="485"/>
      <c r="E116" s="485"/>
      <c r="F116" s="485"/>
      <c r="G116" s="485"/>
      <c r="H116" s="485"/>
    </row>
    <row r="117" spans="2:8">
      <c r="B117" s="485"/>
      <c r="C117" s="485"/>
      <c r="D117" s="485"/>
      <c r="E117" s="485"/>
      <c r="F117" s="485"/>
      <c r="G117" s="485"/>
      <c r="H117" s="485"/>
    </row>
    <row r="118" spans="2:8">
      <c r="B118" s="485"/>
      <c r="C118" s="485"/>
      <c r="D118" s="485"/>
      <c r="E118" s="485"/>
      <c r="F118" s="485"/>
      <c r="G118" s="485"/>
      <c r="H118" s="485"/>
    </row>
    <row r="119" spans="2:8">
      <c r="B119" s="485"/>
      <c r="C119" s="485"/>
      <c r="D119" s="485"/>
      <c r="E119" s="485"/>
      <c r="F119" s="485"/>
      <c r="G119" s="485"/>
      <c r="H119" s="485"/>
    </row>
    <row r="120" spans="2:8">
      <c r="B120" s="485"/>
      <c r="C120" s="485"/>
      <c r="D120" s="485"/>
      <c r="E120" s="485"/>
      <c r="F120" s="485"/>
      <c r="G120" s="485"/>
      <c r="H120" s="485"/>
    </row>
    <row r="121" spans="2:8">
      <c r="B121" s="485"/>
      <c r="C121" s="485"/>
      <c r="D121" s="485"/>
      <c r="E121" s="485"/>
      <c r="F121" s="485"/>
      <c r="G121" s="485"/>
      <c r="H121" s="485"/>
    </row>
    <row r="122" spans="2:8">
      <c r="B122" s="485"/>
      <c r="C122" s="485"/>
      <c r="D122" s="485"/>
      <c r="E122" s="485"/>
      <c r="F122" s="485"/>
      <c r="G122" s="485"/>
      <c r="H122" s="485"/>
    </row>
    <row r="123" spans="2:8">
      <c r="B123" s="485"/>
      <c r="C123" s="485"/>
      <c r="D123" s="485"/>
      <c r="E123" s="485"/>
      <c r="F123" s="485"/>
      <c r="G123" s="485"/>
      <c r="H123" s="485"/>
    </row>
    <row r="124" spans="2:8">
      <c r="B124" s="485"/>
      <c r="C124" s="485"/>
      <c r="D124" s="485"/>
      <c r="E124" s="485"/>
      <c r="F124" s="485"/>
      <c r="G124" s="485"/>
      <c r="H124" s="485"/>
    </row>
    <row r="125" spans="2:8">
      <c r="B125" s="485"/>
      <c r="C125" s="485"/>
      <c r="D125" s="485"/>
      <c r="E125" s="485"/>
      <c r="F125" s="485"/>
      <c r="G125" s="485"/>
      <c r="H125" s="485"/>
    </row>
    <row r="127" spans="2:8">
      <c r="B127" s="468" t="s">
        <v>268</v>
      </c>
      <c r="C127" s="468"/>
      <c r="D127" s="468"/>
      <c r="E127" s="468"/>
      <c r="F127" s="468"/>
      <c r="G127" s="468"/>
      <c r="H127" s="468"/>
    </row>
    <row r="129" spans="2:11" ht="45">
      <c r="B129" s="459" t="s">
        <v>269</v>
      </c>
      <c r="C129" s="460"/>
      <c r="D129" s="461"/>
      <c r="E129" s="26" t="s">
        <v>270</v>
      </c>
      <c r="F129" s="26" t="s">
        <v>271</v>
      </c>
      <c r="G129" s="26" t="s">
        <v>272</v>
      </c>
      <c r="H129" s="26" t="s">
        <v>273</v>
      </c>
    </row>
    <row r="130" spans="2:11" ht="32" customHeight="1">
      <c r="B130" s="496" t="s">
        <v>274</v>
      </c>
      <c r="C130" s="497"/>
      <c r="D130" s="498"/>
      <c r="E130" s="178">
        <v>21224200000</v>
      </c>
      <c r="F130" s="179">
        <v>0.84896799999999994</v>
      </c>
      <c r="G130" s="179">
        <v>0.43314693877551019</v>
      </c>
      <c r="H130" s="180" t="s">
        <v>275</v>
      </c>
      <c r="I130" s="113"/>
      <c r="J130" s="38"/>
      <c r="K130" s="38"/>
    </row>
    <row r="131" spans="2:11">
      <c r="F131" s="181"/>
      <c r="G131" s="181"/>
      <c r="I131" s="181"/>
      <c r="J131" s="38"/>
    </row>
    <row r="132" spans="2:11">
      <c r="B132" s="468" t="s">
        <v>276</v>
      </c>
      <c r="C132" s="468"/>
      <c r="D132" s="468"/>
      <c r="E132" s="468"/>
      <c r="F132" s="468"/>
      <c r="G132" s="468"/>
      <c r="H132" s="468"/>
    </row>
    <row r="133" spans="2:11">
      <c r="K133" s="39"/>
    </row>
    <row r="134" spans="2:11">
      <c r="B134" s="468" t="s">
        <v>277</v>
      </c>
      <c r="C134" s="468"/>
      <c r="D134" s="468"/>
      <c r="E134" s="468"/>
      <c r="F134" s="468"/>
      <c r="G134" s="468"/>
      <c r="H134" s="468"/>
    </row>
    <row r="136" spans="2:11" ht="16.5" customHeight="1">
      <c r="B136" s="489" t="s">
        <v>278</v>
      </c>
      <c r="C136" s="489"/>
      <c r="D136" s="489"/>
      <c r="E136" s="489"/>
      <c r="F136" s="489"/>
      <c r="G136" s="489"/>
      <c r="H136" s="489"/>
    </row>
    <row r="137" spans="2:11" ht="16.5" customHeight="1">
      <c r="B137" s="489"/>
      <c r="C137" s="489"/>
      <c r="D137" s="489"/>
      <c r="E137" s="489"/>
      <c r="F137" s="489"/>
      <c r="G137" s="489"/>
      <c r="H137" s="489"/>
    </row>
    <row r="138" spans="2:11" ht="16.5" customHeight="1">
      <c r="B138" s="489"/>
      <c r="C138" s="489"/>
      <c r="D138" s="489"/>
      <c r="E138" s="489"/>
      <c r="F138" s="489"/>
      <c r="G138" s="489"/>
      <c r="H138" s="489"/>
    </row>
    <row r="139" spans="2:11" ht="16.5" customHeight="1">
      <c r="B139" s="489"/>
      <c r="C139" s="489"/>
      <c r="D139" s="489"/>
      <c r="E139" s="489"/>
      <c r="F139" s="489"/>
      <c r="G139" s="489"/>
      <c r="H139" s="489"/>
    </row>
    <row r="140" spans="2:11" ht="16.5" customHeight="1">
      <c r="B140" s="489"/>
      <c r="C140" s="489"/>
      <c r="D140" s="489"/>
      <c r="E140" s="489"/>
      <c r="F140" s="489"/>
      <c r="G140" s="489"/>
      <c r="H140" s="489"/>
    </row>
    <row r="141" spans="2:11" ht="16.5" customHeight="1">
      <c r="B141" s="489"/>
      <c r="C141" s="489"/>
      <c r="D141" s="489"/>
      <c r="E141" s="489"/>
      <c r="F141" s="489"/>
      <c r="G141" s="489"/>
      <c r="H141" s="489"/>
    </row>
    <row r="143" spans="2:11">
      <c r="B143" s="468" t="s">
        <v>279</v>
      </c>
      <c r="C143" s="468"/>
      <c r="D143" s="468"/>
      <c r="E143" s="468"/>
      <c r="F143" s="468"/>
      <c r="G143" s="468"/>
      <c r="H143" s="468"/>
    </row>
    <row r="145" spans="2:8">
      <c r="B145" s="469" t="s">
        <v>280</v>
      </c>
      <c r="C145" s="469"/>
      <c r="D145" s="469"/>
      <c r="E145" s="469"/>
      <c r="F145" s="469"/>
      <c r="G145" s="469"/>
      <c r="H145" s="469"/>
    </row>
    <row r="146" spans="2:8">
      <c r="B146" s="469"/>
      <c r="C146" s="469"/>
      <c r="D146" s="469"/>
      <c r="E146" s="469"/>
      <c r="F146" s="469"/>
      <c r="G146" s="469"/>
      <c r="H146" s="469"/>
    </row>
    <row r="148" spans="2:8">
      <c r="B148" s="55" t="s">
        <v>281</v>
      </c>
      <c r="C148" s="55"/>
      <c r="D148" s="55"/>
      <c r="E148" s="55"/>
      <c r="F148" s="55"/>
      <c r="G148" s="55"/>
      <c r="H148" s="55"/>
    </row>
    <row r="150" spans="2:8">
      <c r="B150" s="463" t="s">
        <v>282</v>
      </c>
      <c r="C150" s="463"/>
      <c r="D150" s="463"/>
      <c r="E150" s="463"/>
      <c r="F150" s="463"/>
      <c r="G150" s="463"/>
      <c r="H150" s="463"/>
    </row>
    <row r="151" spans="2:8">
      <c r="B151" s="463"/>
      <c r="C151" s="463"/>
      <c r="D151" s="463"/>
      <c r="E151" s="463"/>
      <c r="F151" s="463"/>
      <c r="G151" s="463"/>
      <c r="H151" s="463"/>
    </row>
    <row r="153" spans="2:8">
      <c r="B153" s="468" t="s">
        <v>283</v>
      </c>
      <c r="C153" s="468"/>
      <c r="D153" s="468"/>
      <c r="E153" s="468"/>
      <c r="F153" s="468"/>
      <c r="G153" s="468"/>
      <c r="H153" s="468"/>
    </row>
    <row r="155" spans="2:8">
      <c r="B155" s="480" t="s">
        <v>284</v>
      </c>
      <c r="C155" s="480"/>
      <c r="D155" s="480"/>
      <c r="E155" s="480"/>
      <c r="F155" s="480"/>
      <c r="G155" s="480"/>
      <c r="H155" s="480"/>
    </row>
    <row r="156" spans="2:8">
      <c r="B156" s="480"/>
      <c r="C156" s="480"/>
      <c r="D156" s="480"/>
      <c r="E156" s="480"/>
      <c r="F156" s="480"/>
      <c r="G156" s="480"/>
      <c r="H156" s="480"/>
    </row>
    <row r="157" spans="2:8">
      <c r="B157" s="480"/>
      <c r="C157" s="480"/>
      <c r="D157" s="480"/>
      <c r="E157" s="480"/>
      <c r="F157" s="480"/>
      <c r="G157" s="480"/>
      <c r="H157" s="480"/>
    </row>
    <row r="158" spans="2:8">
      <c r="B158" s="480"/>
      <c r="C158" s="480"/>
      <c r="D158" s="480"/>
      <c r="E158" s="480"/>
      <c r="F158" s="480"/>
      <c r="G158" s="480"/>
      <c r="H158" s="480"/>
    </row>
    <row r="159" spans="2:8">
      <c r="B159" s="480"/>
      <c r="C159" s="480"/>
      <c r="D159" s="480"/>
      <c r="E159" s="480"/>
      <c r="F159" s="480"/>
      <c r="G159" s="480"/>
      <c r="H159" s="480"/>
    </row>
    <row r="160" spans="2:8">
      <c r="B160" s="480"/>
      <c r="C160" s="480"/>
      <c r="D160" s="480"/>
      <c r="E160" s="480"/>
      <c r="F160" s="480"/>
      <c r="G160" s="480"/>
      <c r="H160" s="480"/>
    </row>
    <row r="161" spans="2:8">
      <c r="B161" s="480"/>
      <c r="C161" s="480"/>
      <c r="D161" s="480"/>
      <c r="E161" s="480"/>
      <c r="F161" s="480"/>
      <c r="G161" s="480"/>
      <c r="H161" s="480"/>
    </row>
    <row r="162" spans="2:8">
      <c r="B162" s="480"/>
      <c r="C162" s="480"/>
      <c r="D162" s="480"/>
      <c r="E162" s="480"/>
      <c r="F162" s="480"/>
      <c r="G162" s="480"/>
      <c r="H162" s="480"/>
    </row>
    <row r="163" spans="2:8">
      <c r="B163" s="480"/>
      <c r="C163" s="480"/>
      <c r="D163" s="480"/>
      <c r="E163" s="480"/>
      <c r="F163" s="480"/>
      <c r="G163" s="480"/>
      <c r="H163" s="480"/>
    </row>
    <row r="164" spans="2:8">
      <c r="B164" s="480"/>
      <c r="C164" s="480"/>
      <c r="D164" s="480"/>
      <c r="E164" s="480"/>
      <c r="F164" s="480"/>
      <c r="G164" s="480"/>
      <c r="H164" s="480"/>
    </row>
    <row r="165" spans="2:8">
      <c r="B165" s="480"/>
      <c r="C165" s="480"/>
      <c r="D165" s="480"/>
      <c r="E165" s="480"/>
      <c r="F165" s="480"/>
      <c r="G165" s="480"/>
      <c r="H165" s="480"/>
    </row>
    <row r="166" spans="2:8" ht="12.5" customHeight="1">
      <c r="B166" s="480"/>
      <c r="C166" s="480"/>
      <c r="D166" s="480"/>
      <c r="E166" s="480"/>
      <c r="F166" s="480"/>
      <c r="G166" s="480"/>
      <c r="H166" s="480"/>
    </row>
    <row r="167" spans="2:8" hidden="1">
      <c r="B167" s="480"/>
      <c r="C167" s="480"/>
      <c r="D167" s="480"/>
      <c r="E167" s="480"/>
      <c r="F167" s="480"/>
      <c r="G167" s="480"/>
      <c r="H167" s="480"/>
    </row>
    <row r="168" spans="2:8" hidden="1">
      <c r="B168" s="480"/>
      <c r="C168" s="480"/>
      <c r="D168" s="480"/>
      <c r="E168" s="480"/>
      <c r="F168" s="480"/>
      <c r="G168" s="480"/>
      <c r="H168" s="480"/>
    </row>
    <row r="170" spans="2:8">
      <c r="B170" s="55" t="s">
        <v>285</v>
      </c>
      <c r="C170" s="55"/>
      <c r="D170" s="55"/>
      <c r="E170" s="55"/>
      <c r="F170" s="55"/>
      <c r="G170" s="55"/>
      <c r="H170" s="55"/>
    </row>
    <row r="172" spans="2:8">
      <c r="B172" s="483" t="s">
        <v>286</v>
      </c>
      <c r="C172" s="483"/>
      <c r="D172" s="483"/>
      <c r="E172" s="483"/>
      <c r="F172" s="483"/>
      <c r="G172" s="483"/>
      <c r="H172" s="483"/>
    </row>
    <row r="173" spans="2:8">
      <c r="B173" s="483"/>
      <c r="C173" s="483"/>
      <c r="D173" s="483"/>
      <c r="E173" s="483"/>
      <c r="F173" s="483"/>
      <c r="G173" s="483"/>
      <c r="H173" s="483"/>
    </row>
    <row r="174" spans="2:8" ht="30.75" customHeight="1">
      <c r="B174" s="483"/>
      <c r="C174" s="483"/>
      <c r="D174" s="483"/>
      <c r="E174" s="483"/>
      <c r="F174" s="483"/>
      <c r="G174" s="483"/>
      <c r="H174" s="483"/>
    </row>
    <row r="176" spans="2:8">
      <c r="B176" s="57" t="s">
        <v>287</v>
      </c>
      <c r="C176" s="57"/>
      <c r="D176" s="57"/>
      <c r="E176" s="57"/>
      <c r="F176" s="57"/>
      <c r="G176" s="57"/>
      <c r="H176" s="57"/>
    </row>
    <row r="178" spans="2:8">
      <c r="B178" s="488" t="s">
        <v>288</v>
      </c>
      <c r="C178" s="488"/>
      <c r="D178" s="488"/>
      <c r="E178" s="488"/>
      <c r="F178" s="488"/>
      <c r="G178" s="488"/>
      <c r="H178" s="488"/>
    </row>
    <row r="180" spans="2:8">
      <c r="B180" s="57" t="s">
        <v>289</v>
      </c>
      <c r="C180" s="57"/>
      <c r="D180" s="57"/>
      <c r="E180" s="57"/>
      <c r="F180" s="57"/>
      <c r="G180" s="57"/>
      <c r="H180" s="57"/>
    </row>
    <row r="182" spans="2:8">
      <c r="B182" s="481" t="s">
        <v>290</v>
      </c>
      <c r="C182" s="481"/>
      <c r="D182" s="481"/>
      <c r="E182" s="481"/>
      <c r="F182" s="481"/>
      <c r="G182" s="481"/>
      <c r="H182" s="481"/>
    </row>
    <row r="183" spans="2:8" ht="21.75" customHeight="1">
      <c r="B183" s="481"/>
      <c r="C183" s="481"/>
      <c r="D183" s="481"/>
      <c r="E183" s="481"/>
      <c r="F183" s="481"/>
      <c r="G183" s="481"/>
      <c r="H183" s="481"/>
    </row>
    <row r="185" spans="2:8">
      <c r="B185" s="55" t="s">
        <v>291</v>
      </c>
      <c r="C185" s="55"/>
      <c r="D185" s="55"/>
      <c r="E185" s="55"/>
      <c r="F185" s="55"/>
      <c r="G185" s="55"/>
      <c r="H185" s="55"/>
    </row>
    <row r="187" spans="2:8" ht="30.75" customHeight="1">
      <c r="B187" s="478" t="s">
        <v>663</v>
      </c>
      <c r="C187" s="479"/>
      <c r="D187" s="479"/>
      <c r="E187" s="479"/>
      <c r="F187" s="479"/>
      <c r="G187" s="479"/>
      <c r="H187" s="479"/>
    </row>
    <row r="189" spans="2:8">
      <c r="B189" s="464" t="s">
        <v>292</v>
      </c>
      <c r="C189" s="464"/>
      <c r="D189" s="464"/>
      <c r="E189" s="464"/>
      <c r="F189" s="464"/>
      <c r="G189" s="464"/>
      <c r="H189" s="464"/>
    </row>
    <row r="190" spans="2:8">
      <c r="H190" s="38"/>
    </row>
    <row r="191" spans="2:8">
      <c r="B191" s="468" t="s">
        <v>293</v>
      </c>
      <c r="C191" s="468"/>
      <c r="D191" s="468"/>
      <c r="E191" s="468"/>
      <c r="F191" s="468"/>
      <c r="G191" s="468"/>
      <c r="H191" s="468"/>
    </row>
    <row r="192" spans="2:8" ht="89.25" customHeight="1">
      <c r="B192" s="469" t="s">
        <v>666</v>
      </c>
      <c r="C192" s="469"/>
      <c r="D192" s="469"/>
      <c r="E192" s="469"/>
      <c r="F192" s="469"/>
      <c r="G192" s="469"/>
      <c r="H192" s="469"/>
    </row>
    <row r="193" spans="2:9">
      <c r="B193" s="57" t="s">
        <v>574</v>
      </c>
      <c r="C193" s="57"/>
      <c r="D193" s="57"/>
      <c r="E193" s="57"/>
      <c r="F193" s="57"/>
      <c r="G193" s="57"/>
      <c r="H193" s="57"/>
    </row>
    <row r="194" spans="2:9">
      <c r="B194" s="109" t="s">
        <v>176</v>
      </c>
      <c r="C194" s="110">
        <v>46022</v>
      </c>
      <c r="D194" s="110">
        <v>45657</v>
      </c>
      <c r="G194" s="38"/>
    </row>
    <row r="195" spans="2:9" ht="15">
      <c r="B195" s="302" t="s">
        <v>294</v>
      </c>
      <c r="C195" s="111">
        <v>6572.46</v>
      </c>
      <c r="D195" s="381">
        <v>7812.22</v>
      </c>
      <c r="F195" s="38"/>
      <c r="G195" s="38"/>
    </row>
    <row r="196" spans="2:9" ht="15">
      <c r="B196" s="303" t="s">
        <v>295</v>
      </c>
      <c r="C196" s="112">
        <v>6585.55</v>
      </c>
      <c r="D196" s="382">
        <v>7843.41</v>
      </c>
      <c r="G196" s="38"/>
    </row>
    <row r="197" spans="2:9">
      <c r="B197" s="58"/>
      <c r="C197" s="325"/>
      <c r="D197" s="325"/>
      <c r="G197" s="38"/>
    </row>
    <row r="198" spans="2:9">
      <c r="B198" s="57" t="s">
        <v>575</v>
      </c>
      <c r="C198" s="325"/>
      <c r="D198" s="325"/>
      <c r="G198" s="38"/>
    </row>
    <row r="199" spans="2:9" ht="15">
      <c r="B199" s="324" t="s">
        <v>176</v>
      </c>
      <c r="C199" s="328">
        <v>46022</v>
      </c>
      <c r="D199" s="328">
        <v>45657</v>
      </c>
      <c r="G199" s="38"/>
    </row>
    <row r="200" spans="2:9" ht="15">
      <c r="B200" s="326" t="s">
        <v>576</v>
      </c>
      <c r="C200" s="327">
        <v>6575.71</v>
      </c>
      <c r="D200" s="383">
        <v>7831.26</v>
      </c>
      <c r="G200" s="38"/>
    </row>
    <row r="201" spans="2:9">
      <c r="B201" s="58"/>
      <c r="C201" s="325"/>
      <c r="D201" s="325"/>
      <c r="E201" s="325"/>
      <c r="H201" s="38"/>
    </row>
    <row r="202" spans="2:9">
      <c r="B202" s="468" t="s">
        <v>296</v>
      </c>
      <c r="C202" s="468"/>
      <c r="D202" s="468"/>
      <c r="E202" s="468"/>
      <c r="F202" s="468"/>
      <c r="G202" s="468"/>
      <c r="H202" s="468"/>
    </row>
    <row r="203" spans="2:9">
      <c r="H203" s="38"/>
    </row>
    <row r="204" spans="2:9" ht="70.5" customHeight="1">
      <c r="B204" s="490" t="s">
        <v>667</v>
      </c>
      <c r="C204" s="490"/>
      <c r="D204" s="490"/>
      <c r="E204" s="490"/>
      <c r="F204" s="490"/>
      <c r="G204" s="490"/>
      <c r="H204" s="490"/>
      <c r="I204" s="490"/>
    </row>
    <row r="205" spans="2:9" ht="30">
      <c r="B205" s="476" t="s">
        <v>297</v>
      </c>
      <c r="C205" s="476" t="s">
        <v>298</v>
      </c>
      <c r="D205" s="476" t="s">
        <v>299</v>
      </c>
      <c r="E205" s="26" t="s">
        <v>300</v>
      </c>
      <c r="F205" s="26" t="s">
        <v>301</v>
      </c>
      <c r="G205" s="26" t="s">
        <v>299</v>
      </c>
      <c r="H205" s="26" t="s">
        <v>300</v>
      </c>
      <c r="I205" s="114" t="s">
        <v>301</v>
      </c>
    </row>
    <row r="206" spans="2:9">
      <c r="B206" s="477"/>
      <c r="C206" s="477"/>
      <c r="D206" s="477"/>
      <c r="E206" s="69">
        <f>+BBGG!D7</f>
        <v>46022</v>
      </c>
      <c r="F206" s="69">
        <f>+E206</f>
        <v>46022</v>
      </c>
      <c r="G206" s="69"/>
      <c r="H206" s="69">
        <f>+BBGG!E7</f>
        <v>45657</v>
      </c>
      <c r="I206" s="115">
        <f>+H206</f>
        <v>45657</v>
      </c>
    </row>
    <row r="207" spans="2:9">
      <c r="B207" s="29" t="s">
        <v>97</v>
      </c>
      <c r="C207" s="76"/>
      <c r="D207" s="101"/>
      <c r="E207" s="76"/>
      <c r="F207" s="76"/>
      <c r="G207" s="76"/>
      <c r="H207" s="29"/>
      <c r="I207" s="76"/>
    </row>
    <row r="208" spans="2:9">
      <c r="B208" s="116" t="s">
        <v>100</v>
      </c>
      <c r="C208" s="76"/>
      <c r="D208" s="101"/>
      <c r="E208" s="76"/>
      <c r="F208" s="117"/>
      <c r="G208" s="117"/>
      <c r="H208" s="116"/>
      <c r="I208" s="76"/>
    </row>
    <row r="209" spans="1:9">
      <c r="B209" s="42" t="s">
        <v>102</v>
      </c>
      <c r="C209" s="118" t="s">
        <v>302</v>
      </c>
      <c r="D209" s="119">
        <v>4142739.7516302876</v>
      </c>
      <c r="E209" s="120">
        <f>+_xlfn.XLOOKUP(E206,C199:D199,C200:D200)</f>
        <v>6575.71</v>
      </c>
      <c r="F209" s="63">
        <f>+D209*E209</f>
        <v>27241455212.192799</v>
      </c>
      <c r="G209" s="237">
        <v>905960.91251910466</v>
      </c>
      <c r="H209" s="121">
        <f>+_xlfn.XLOOKUP(H206,C194:D194,C195:D195)</f>
        <v>7812.22</v>
      </c>
      <c r="I209" s="63">
        <f t="shared" ref="I209:I212" si="0">+G209*H209</f>
        <v>7077565960</v>
      </c>
    </row>
    <row r="210" spans="1:9">
      <c r="B210" s="32" t="s">
        <v>127</v>
      </c>
      <c r="C210" s="122" t="s">
        <v>302</v>
      </c>
      <c r="D210" s="123">
        <v>393273.26237055834</v>
      </c>
      <c r="E210" s="124">
        <f>+E209</f>
        <v>6575.71</v>
      </c>
      <c r="F210" s="75">
        <f>+D210*E210</f>
        <v>2586050924.102704</v>
      </c>
      <c r="G210" s="245">
        <v>157440.09961317014</v>
      </c>
      <c r="H210" s="125">
        <f>+H209</f>
        <v>7812.22</v>
      </c>
      <c r="I210" s="75">
        <f t="shared" si="0"/>
        <v>1229956695</v>
      </c>
    </row>
    <row r="211" spans="1:9">
      <c r="B211" s="32" t="s">
        <v>303</v>
      </c>
      <c r="C211" s="122" t="s">
        <v>302</v>
      </c>
      <c r="D211" s="123">
        <v>38298048.550466642</v>
      </c>
      <c r="E211" s="124">
        <f>+E210</f>
        <v>6575.71</v>
      </c>
      <c r="F211" s="75">
        <f>+D211*E211</f>
        <v>251836860833.789</v>
      </c>
      <c r="G211" s="245">
        <v>13519477.607389448</v>
      </c>
      <c r="H211" s="125">
        <f>+H210</f>
        <v>7812.22</v>
      </c>
      <c r="I211" s="75">
        <f t="shared" si="0"/>
        <v>105617133354</v>
      </c>
    </row>
    <row r="212" spans="1:9">
      <c r="B212" s="4" t="s">
        <v>138</v>
      </c>
      <c r="C212" s="5" t="s">
        <v>302</v>
      </c>
      <c r="D212" s="126">
        <v>124612.78897094847</v>
      </c>
      <c r="E212" s="137">
        <f>+E211</f>
        <v>6575.71</v>
      </c>
      <c r="F212" s="6">
        <f>+D212*E212</f>
        <v>819417562.56415558</v>
      </c>
      <c r="G212" s="246">
        <v>43472.647723694419</v>
      </c>
      <c r="H212" s="127">
        <f>+H211</f>
        <v>7812.22</v>
      </c>
      <c r="I212" s="6">
        <f t="shared" si="0"/>
        <v>339617888</v>
      </c>
    </row>
    <row r="213" spans="1:9">
      <c r="A213" s="25"/>
      <c r="B213" s="128" t="s">
        <v>304</v>
      </c>
      <c r="C213" s="129"/>
      <c r="D213" s="130">
        <f>SUM(D209:D212)</f>
        <v>42958674.353438437</v>
      </c>
      <c r="E213" s="130"/>
      <c r="F213" s="130"/>
      <c r="G213" s="130">
        <f>SUM(G209:G212)</f>
        <v>14626351.267245417</v>
      </c>
      <c r="H213" s="130"/>
      <c r="I213" s="131"/>
    </row>
    <row r="214" spans="1:9">
      <c r="B214" s="29" t="s">
        <v>99</v>
      </c>
      <c r="C214" s="29"/>
      <c r="D214" s="101"/>
      <c r="E214" s="132"/>
      <c r="F214" s="76"/>
      <c r="G214" s="76"/>
      <c r="H214" s="132"/>
      <c r="I214" s="35"/>
    </row>
    <row r="215" spans="1:9">
      <c r="B215" s="29" t="s">
        <v>101</v>
      </c>
      <c r="C215" s="29"/>
      <c r="D215" s="101"/>
      <c r="E215" s="132"/>
      <c r="F215" s="76"/>
      <c r="G215" s="76"/>
      <c r="H215" s="132"/>
      <c r="I215" s="35"/>
    </row>
    <row r="216" spans="1:9">
      <c r="B216" s="42" t="s">
        <v>108</v>
      </c>
      <c r="C216" s="118" t="s">
        <v>302</v>
      </c>
      <c r="D216" s="119">
        <v>73544.287113452941</v>
      </c>
      <c r="E216" s="133">
        <f>+_xlfn.XLOOKUP(E206,C199:D199,C200:D200)</f>
        <v>6575.71</v>
      </c>
      <c r="F216" s="75">
        <f>+D216*E216</f>
        <v>483605904.21480364</v>
      </c>
      <c r="G216" s="262">
        <v>4957.5499686998382</v>
      </c>
      <c r="H216" s="134">
        <f>+_xlfn.XLOOKUP(H206,C194:D194,C196:D196)</f>
        <v>7843.41</v>
      </c>
      <c r="I216" s="75">
        <f>+G216*H216</f>
        <v>38884097</v>
      </c>
    </row>
    <row r="217" spans="1:9">
      <c r="B217" s="32" t="s">
        <v>105</v>
      </c>
      <c r="C217" s="122" t="s">
        <v>302</v>
      </c>
      <c r="D217" s="123">
        <v>1163441.3271480741</v>
      </c>
      <c r="E217" s="135">
        <f>+E216</f>
        <v>6575.71</v>
      </c>
      <c r="F217" s="75">
        <f>+D217*E217</f>
        <v>7650452769.3408623</v>
      </c>
      <c r="G217" s="262">
        <v>960035.48380105081</v>
      </c>
      <c r="H217" s="136">
        <f>+H216</f>
        <v>7843.41</v>
      </c>
      <c r="I217" s="75">
        <f t="shared" ref="I217:I218" si="1">+G217*H217</f>
        <v>7529951914</v>
      </c>
    </row>
    <row r="218" spans="1:9">
      <c r="B218" s="4" t="s">
        <v>305</v>
      </c>
      <c r="C218" s="5" t="s">
        <v>302</v>
      </c>
      <c r="D218" s="126">
        <v>42064525.752746545</v>
      </c>
      <c r="E218" s="137">
        <f>+E217</f>
        <v>6575.71</v>
      </c>
      <c r="F218" s="75">
        <f>+D218*E218</f>
        <v>276604122637.59296</v>
      </c>
      <c r="G218" s="262">
        <v>12089279.489660747</v>
      </c>
      <c r="H218" s="138">
        <f>+H217</f>
        <v>7843.41</v>
      </c>
      <c r="I218" s="75">
        <f t="shared" si="1"/>
        <v>94821175642</v>
      </c>
    </row>
    <row r="219" spans="1:9">
      <c r="A219" s="25"/>
      <c r="B219" s="139" t="s">
        <v>306</v>
      </c>
      <c r="C219" s="132"/>
      <c r="D219" s="140">
        <f>SUM(D216:D218)</f>
        <v>43301511.367008075</v>
      </c>
      <c r="E219" s="132"/>
      <c r="F219" s="132"/>
      <c r="G219" s="140">
        <f>SUM(G216:G218)</f>
        <v>13054272.523430498</v>
      </c>
      <c r="H219" s="132"/>
      <c r="I219" s="141"/>
    </row>
    <row r="220" spans="1:9">
      <c r="I220" s="38"/>
    </row>
    <row r="221" spans="1:9">
      <c r="B221" s="64" t="s">
        <v>307</v>
      </c>
      <c r="C221" s="96"/>
      <c r="D221" s="271">
        <f>+D213-D219</f>
        <v>-342837.01356963813</v>
      </c>
      <c r="E221" s="102"/>
      <c r="F221" s="102"/>
      <c r="G221" s="271">
        <f>+G213-G219</f>
        <v>1572078.7438149191</v>
      </c>
      <c r="H221" s="102"/>
      <c r="I221" s="142"/>
    </row>
    <row r="222" spans="1:9">
      <c r="B222" s="25"/>
      <c r="C222" s="25"/>
      <c r="D222" s="143"/>
      <c r="H222" s="38"/>
    </row>
    <row r="223" spans="1:9">
      <c r="B223" s="464" t="s">
        <v>308</v>
      </c>
      <c r="C223" s="464"/>
      <c r="D223" s="464"/>
      <c r="E223" s="464"/>
      <c r="F223" s="464"/>
      <c r="G223" s="464"/>
      <c r="H223" s="464"/>
    </row>
    <row r="224" spans="1:9">
      <c r="H224" s="38"/>
    </row>
    <row r="225" spans="2:9" ht="126" customHeight="1">
      <c r="B225" s="463" t="s">
        <v>668</v>
      </c>
      <c r="C225" s="463"/>
      <c r="D225" s="463"/>
      <c r="E225" s="463"/>
      <c r="F225" s="463"/>
      <c r="G225" s="463"/>
      <c r="H225" s="463"/>
      <c r="I225" s="463"/>
    </row>
    <row r="226" spans="2:9">
      <c r="H226" s="38"/>
    </row>
    <row r="227" spans="2:9" ht="45">
      <c r="B227" s="482" t="s">
        <v>309</v>
      </c>
      <c r="C227" s="26" t="s">
        <v>310</v>
      </c>
      <c r="D227" s="26" t="s">
        <v>311</v>
      </c>
      <c r="E227" s="26" t="s">
        <v>310</v>
      </c>
      <c r="F227" s="26" t="s">
        <v>311</v>
      </c>
    </row>
    <row r="228" spans="2:9">
      <c r="B228" s="482"/>
      <c r="C228" s="69">
        <f>+E206</f>
        <v>46022</v>
      </c>
      <c r="D228" s="69">
        <f>+C228</f>
        <v>46022</v>
      </c>
      <c r="E228" s="69">
        <f>+H206</f>
        <v>45657</v>
      </c>
      <c r="F228" s="69">
        <f>+E228</f>
        <v>45657</v>
      </c>
    </row>
    <row r="229" spans="2:9" ht="30">
      <c r="B229" s="144" t="s">
        <v>312</v>
      </c>
      <c r="C229" s="145">
        <f>+_xlfn.XLOOKUP(C228,C194:D194,C200:D200)</f>
        <v>6575.71</v>
      </c>
      <c r="D229" s="146">
        <v>8927051765</v>
      </c>
      <c r="E229" s="145">
        <v>7258.03</v>
      </c>
      <c r="F229" s="146">
        <v>4964464539</v>
      </c>
    </row>
    <row r="230" spans="2:9" ht="30">
      <c r="B230" s="144" t="s">
        <v>313</v>
      </c>
      <c r="C230" s="145">
        <f>+_xlfn.XLOOKUP(C228,C194:D194,C200:D200)</f>
        <v>6575.71</v>
      </c>
      <c r="D230" s="146">
        <v>29408586303</v>
      </c>
      <c r="E230" s="145">
        <v>7262.6</v>
      </c>
      <c r="F230" s="146">
        <v>1173014051</v>
      </c>
    </row>
    <row r="231" spans="2:9" ht="30">
      <c r="B231" s="144" t="s">
        <v>314</v>
      </c>
      <c r="C231" s="145">
        <f>+C229</f>
        <v>6575.71</v>
      </c>
      <c r="D231" s="146">
        <v>31431942667</v>
      </c>
      <c r="E231" s="145">
        <v>7258.03</v>
      </c>
      <c r="F231" s="146">
        <v>2385951660</v>
      </c>
    </row>
    <row r="232" spans="2:9" ht="30">
      <c r="B232" s="144" t="s">
        <v>315</v>
      </c>
      <c r="C232" s="145">
        <f>+C230</f>
        <v>6575.71</v>
      </c>
      <c r="D232" s="146">
        <v>5890946928</v>
      </c>
      <c r="E232" s="145">
        <v>7262.6</v>
      </c>
      <c r="F232" s="146">
        <v>4251588796</v>
      </c>
    </row>
    <row r="233" spans="2:9">
      <c r="B233" s="58"/>
      <c r="C233" s="147"/>
      <c r="D233" s="100"/>
      <c r="E233" s="147"/>
      <c r="F233" s="100"/>
    </row>
    <row r="234" spans="2:9" ht="15">
      <c r="B234" s="148" t="s">
        <v>65</v>
      </c>
      <c r="C234" s="149"/>
      <c r="D234" s="272">
        <f>+D229+D230-D231-D232</f>
        <v>1012748473</v>
      </c>
      <c r="E234" s="150"/>
      <c r="F234" s="272">
        <f>+F229+F230-F231-F232</f>
        <v>-500061866</v>
      </c>
    </row>
    <row r="235" spans="2:9">
      <c r="H235" s="38"/>
    </row>
    <row r="236" spans="2:9">
      <c r="B236" s="471" t="s">
        <v>664</v>
      </c>
      <c r="C236" s="471"/>
      <c r="D236" s="471"/>
      <c r="E236" s="471"/>
      <c r="F236" s="471"/>
      <c r="G236" s="471"/>
      <c r="H236" s="471"/>
    </row>
    <row r="237" spans="2:9">
      <c r="B237" s="471"/>
      <c r="C237" s="471"/>
      <c r="D237" s="471"/>
      <c r="E237" s="471"/>
      <c r="F237" s="471"/>
      <c r="G237" s="471"/>
      <c r="H237" s="471"/>
    </row>
    <row r="238" spans="2:9">
      <c r="H238" s="38"/>
    </row>
    <row r="239" spans="2:9">
      <c r="B239" s="139" t="s">
        <v>316</v>
      </c>
      <c r="C239" s="151">
        <f>+C228</f>
        <v>46022</v>
      </c>
      <c r="D239" s="151">
        <f>+E228</f>
        <v>45657</v>
      </c>
      <c r="H239" s="38"/>
    </row>
    <row r="240" spans="2:9">
      <c r="B240" s="152" t="s">
        <v>624</v>
      </c>
      <c r="C240" s="71">
        <v>216871084</v>
      </c>
      <c r="D240" s="71">
        <v>29718476</v>
      </c>
      <c r="E240" s="153"/>
    </row>
    <row r="241" spans="2:8">
      <c r="B241" s="152" t="s">
        <v>319</v>
      </c>
      <c r="C241" s="71">
        <v>104659902</v>
      </c>
      <c r="D241" s="71">
        <v>226522377</v>
      </c>
      <c r="E241" s="153"/>
    </row>
    <row r="242" spans="2:8">
      <c r="B242" s="152" t="s">
        <v>322</v>
      </c>
      <c r="C242" s="71">
        <v>51634377</v>
      </c>
      <c r="D242" s="71">
        <v>24116929</v>
      </c>
      <c r="E242" s="153"/>
    </row>
    <row r="243" spans="2:8">
      <c r="B243" s="152" t="s">
        <v>326</v>
      </c>
      <c r="C243" s="71">
        <v>21140121</v>
      </c>
      <c r="D243" s="71">
        <v>84479</v>
      </c>
      <c r="E243" s="153"/>
    </row>
    <row r="244" spans="2:8">
      <c r="B244" s="152" t="s">
        <v>562</v>
      </c>
      <c r="C244" s="71">
        <v>19840137</v>
      </c>
      <c r="D244" s="71">
        <v>0</v>
      </c>
      <c r="E244" s="153"/>
    </row>
    <row r="245" spans="2:8">
      <c r="B245" s="152" t="s">
        <v>324</v>
      </c>
      <c r="C245" s="71">
        <v>14983500</v>
      </c>
      <c r="D245" s="71">
        <v>5000000</v>
      </c>
      <c r="E245" s="153"/>
    </row>
    <row r="246" spans="2:8">
      <c r="B246" s="152" t="s">
        <v>323</v>
      </c>
      <c r="C246" s="71">
        <v>11256934</v>
      </c>
      <c r="D246" s="71">
        <v>11388934</v>
      </c>
      <c r="E246" s="153"/>
    </row>
    <row r="247" spans="2:8">
      <c r="B247" s="152" t="s">
        <v>317</v>
      </c>
      <c r="C247" s="71">
        <v>10000014</v>
      </c>
      <c r="D247" s="71">
        <v>319000000</v>
      </c>
      <c r="E247" s="153"/>
    </row>
    <row r="248" spans="2:8">
      <c r="B248" s="152" t="s">
        <v>329</v>
      </c>
      <c r="C248" s="71">
        <v>7121313</v>
      </c>
      <c r="D248" s="71">
        <v>0</v>
      </c>
      <c r="E248" s="153"/>
    </row>
    <row r="249" spans="2:8">
      <c r="B249" s="152" t="s">
        <v>321</v>
      </c>
      <c r="C249" s="71">
        <v>5003384</v>
      </c>
      <c r="D249" s="71">
        <v>83108854</v>
      </c>
      <c r="E249" s="153"/>
    </row>
    <row r="250" spans="2:8">
      <c r="B250" s="152" t="s">
        <v>325</v>
      </c>
      <c r="C250" s="71">
        <v>1055613</v>
      </c>
      <c r="D250" s="71">
        <v>1150797</v>
      </c>
      <c r="E250" s="153"/>
    </row>
    <row r="251" spans="2:8">
      <c r="B251" s="152" t="s">
        <v>320</v>
      </c>
      <c r="C251" s="71">
        <v>13804</v>
      </c>
      <c r="D251" s="71">
        <v>104991162</v>
      </c>
      <c r="E251" s="153"/>
    </row>
    <row r="252" spans="2:8">
      <c r="B252" s="152" t="s">
        <v>327</v>
      </c>
      <c r="C252" s="71">
        <v>560</v>
      </c>
      <c r="D252" s="71">
        <v>509</v>
      </c>
      <c r="E252" s="153"/>
    </row>
    <row r="253" spans="2:8">
      <c r="B253" s="152" t="s">
        <v>369</v>
      </c>
      <c r="C253" s="71">
        <v>0</v>
      </c>
      <c r="D253" s="71">
        <v>250002299</v>
      </c>
      <c r="E253" s="154"/>
    </row>
    <row r="254" spans="2:8">
      <c r="B254" s="155" t="s">
        <v>330</v>
      </c>
      <c r="C254" s="156">
        <f>SUM(C240:C253)</f>
        <v>463580743</v>
      </c>
      <c r="D254" s="156">
        <f>SUM(D240:D253)</f>
        <v>1055084816</v>
      </c>
      <c r="E254" s="154"/>
      <c r="H254" s="38"/>
    </row>
    <row r="255" spans="2:8">
      <c r="B255" s="55"/>
      <c r="C255" s="157"/>
      <c r="D255" s="157"/>
      <c r="E255" s="154"/>
    </row>
    <row r="256" spans="2:8">
      <c r="B256" s="158" t="s">
        <v>331</v>
      </c>
      <c r="C256" s="159">
        <f>+C239</f>
        <v>46022</v>
      </c>
      <c r="D256" s="159">
        <f>+D239</f>
        <v>45657</v>
      </c>
      <c r="E256" s="154"/>
    </row>
    <row r="257" spans="2:8">
      <c r="B257" s="152" t="s">
        <v>332</v>
      </c>
      <c r="C257" s="71">
        <v>11792537561</v>
      </c>
      <c r="D257" s="71">
        <v>237155641</v>
      </c>
      <c r="E257" s="154"/>
    </row>
    <row r="258" spans="2:8">
      <c r="B258" s="152" t="s">
        <v>369</v>
      </c>
      <c r="C258" s="71">
        <v>6417892960</v>
      </c>
      <c r="D258" s="71">
        <v>0</v>
      </c>
      <c r="E258" s="154"/>
    </row>
    <row r="259" spans="2:8">
      <c r="B259" s="152" t="s">
        <v>577</v>
      </c>
      <c r="C259" s="71">
        <v>179900839</v>
      </c>
      <c r="D259" s="71">
        <v>0</v>
      </c>
      <c r="E259" s="154"/>
    </row>
    <row r="260" spans="2:8">
      <c r="B260" s="152" t="s">
        <v>323</v>
      </c>
      <c r="C260" s="71">
        <v>159112718</v>
      </c>
      <c r="D260" s="71">
        <v>178657190</v>
      </c>
      <c r="E260" s="154"/>
    </row>
    <row r="261" spans="2:8">
      <c r="B261" s="152" t="s">
        <v>336</v>
      </c>
      <c r="C261" s="71">
        <v>111276336</v>
      </c>
      <c r="D261" s="71">
        <v>24308893</v>
      </c>
      <c r="E261" s="154"/>
    </row>
    <row r="262" spans="2:8">
      <c r="B262" s="152" t="s">
        <v>337</v>
      </c>
      <c r="C262" s="71">
        <v>81677223</v>
      </c>
      <c r="D262" s="71">
        <v>16944353</v>
      </c>
      <c r="E262" s="154"/>
    </row>
    <row r="263" spans="2:8">
      <c r="B263" s="152" t="s">
        <v>333</v>
      </c>
      <c r="C263" s="71">
        <v>49524960</v>
      </c>
      <c r="D263" s="71">
        <v>60087534</v>
      </c>
    </row>
    <row r="264" spans="2:8">
      <c r="B264" s="152" t="s">
        <v>324</v>
      </c>
      <c r="C264" s="71">
        <v>39454128</v>
      </c>
      <c r="D264" s="71">
        <v>46873164</v>
      </c>
      <c r="E264" s="59"/>
      <c r="F264" s="38"/>
    </row>
    <row r="265" spans="2:8">
      <c r="B265" s="152" t="s">
        <v>328</v>
      </c>
      <c r="C265" s="71">
        <v>32879865</v>
      </c>
      <c r="D265" s="71">
        <v>39062662</v>
      </c>
    </row>
    <row r="266" spans="2:8">
      <c r="B266" s="152" t="s">
        <v>334</v>
      </c>
      <c r="C266" s="71">
        <v>32878550</v>
      </c>
      <c r="D266" s="71">
        <v>39061100</v>
      </c>
    </row>
    <row r="267" spans="2:8">
      <c r="B267" s="152" t="s">
        <v>338</v>
      </c>
      <c r="C267" s="71">
        <v>32055929</v>
      </c>
      <c r="D267" s="71">
        <v>3575887</v>
      </c>
    </row>
    <row r="268" spans="2:8">
      <c r="B268" s="152" t="s">
        <v>335</v>
      </c>
      <c r="C268" s="71">
        <v>30389973</v>
      </c>
      <c r="D268" s="71">
        <v>35202801</v>
      </c>
      <c r="F268" s="38"/>
    </row>
    <row r="269" spans="2:8">
      <c r="B269" s="152" t="s">
        <v>326</v>
      </c>
      <c r="C269" s="71">
        <v>19727130</v>
      </c>
      <c r="D269" s="71">
        <v>23436660</v>
      </c>
      <c r="F269" s="38"/>
    </row>
    <row r="270" spans="2:8">
      <c r="B270" s="152" t="s">
        <v>607</v>
      </c>
      <c r="C270" s="71">
        <v>6600698</v>
      </c>
      <c r="D270" s="71">
        <v>70340135</v>
      </c>
      <c r="F270" s="38"/>
    </row>
    <row r="271" spans="2:8">
      <c r="B271" s="139" t="s">
        <v>330</v>
      </c>
      <c r="C271" s="141">
        <f>SUM(C257:C270)</f>
        <v>18985908870</v>
      </c>
      <c r="D271" s="141">
        <f>SUM(D257:D270)</f>
        <v>774706020</v>
      </c>
      <c r="E271" s="160"/>
      <c r="F271" s="38"/>
      <c r="G271" s="24"/>
      <c r="H271" s="24"/>
    </row>
    <row r="272" spans="2:8">
      <c r="B272" s="59"/>
      <c r="C272" s="59"/>
      <c r="D272" s="59"/>
      <c r="E272" s="160"/>
      <c r="F272" s="38"/>
      <c r="G272" s="38"/>
    </row>
    <row r="273" spans="2:8">
      <c r="B273" s="139" t="s">
        <v>110</v>
      </c>
      <c r="C273" s="151">
        <v>46022</v>
      </c>
      <c r="D273" s="151">
        <v>45657</v>
      </c>
      <c r="E273" s="160"/>
      <c r="F273" s="38"/>
      <c r="G273" s="38"/>
    </row>
    <row r="274" spans="2:8">
      <c r="B274" s="429" t="s">
        <v>678</v>
      </c>
      <c r="C274" s="71">
        <v>7158867570</v>
      </c>
      <c r="D274" s="71">
        <v>4027450104</v>
      </c>
      <c r="E274" s="160"/>
      <c r="F274" s="38"/>
      <c r="G274" s="38"/>
    </row>
    <row r="275" spans="2:8">
      <c r="B275" s="152" t="s">
        <v>679</v>
      </c>
      <c r="C275" s="71">
        <v>4854545705</v>
      </c>
      <c r="D275" s="71">
        <v>616419441</v>
      </c>
      <c r="E275" s="160"/>
      <c r="F275" s="38"/>
      <c r="G275" s="38"/>
    </row>
    <row r="276" spans="2:8">
      <c r="B276" s="152" t="s">
        <v>680</v>
      </c>
      <c r="C276" s="71">
        <v>746591713</v>
      </c>
      <c r="D276" s="71">
        <v>0</v>
      </c>
      <c r="E276" s="160"/>
      <c r="F276" s="38"/>
      <c r="G276" s="38"/>
    </row>
    <row r="277" spans="2:8">
      <c r="B277" s="152" t="s">
        <v>681</v>
      </c>
      <c r="C277" s="71">
        <v>302666715</v>
      </c>
      <c r="D277" s="71">
        <v>2074268312</v>
      </c>
      <c r="E277" s="160"/>
      <c r="F277" s="38"/>
      <c r="G277" s="38"/>
    </row>
    <row r="278" spans="2:8">
      <c r="B278" s="152" t="s">
        <v>682</v>
      </c>
      <c r="C278" s="71">
        <v>100000000</v>
      </c>
      <c r="D278" s="71">
        <v>985587613</v>
      </c>
      <c r="E278" s="160"/>
      <c r="F278" s="38"/>
      <c r="G278" s="38"/>
    </row>
    <row r="279" spans="2:8">
      <c r="B279" s="152" t="s">
        <v>683</v>
      </c>
      <c r="C279" s="71">
        <v>32878550</v>
      </c>
      <c r="D279" s="71">
        <v>201141524</v>
      </c>
      <c r="E279" s="160"/>
      <c r="F279" s="38"/>
      <c r="G279" s="38"/>
    </row>
    <row r="280" spans="2:8">
      <c r="B280" s="139" t="s">
        <v>330</v>
      </c>
      <c r="C280" s="141">
        <v>13195550253</v>
      </c>
      <c r="D280" s="141">
        <v>7904866994</v>
      </c>
      <c r="E280" s="160"/>
      <c r="F280" s="38"/>
      <c r="G280" s="38"/>
    </row>
    <row r="281" spans="2:8">
      <c r="B281" s="59"/>
      <c r="C281" s="59"/>
      <c r="D281" s="59"/>
      <c r="E281" s="160"/>
      <c r="F281" s="38"/>
      <c r="G281" s="38"/>
    </row>
    <row r="282" spans="2:8">
      <c r="B282" s="139" t="s">
        <v>339</v>
      </c>
      <c r="C282" s="161">
        <f>+C254+C271+C280</f>
        <v>32645039866</v>
      </c>
      <c r="D282" s="161">
        <f>+D254+D271+D280</f>
        <v>9734657830</v>
      </c>
      <c r="E282" s="160"/>
      <c r="F282" s="38"/>
      <c r="G282" s="38"/>
    </row>
    <row r="283" spans="2:8">
      <c r="B283" s="162"/>
      <c r="C283" s="160"/>
      <c r="D283" s="160"/>
      <c r="E283" s="160"/>
      <c r="F283" s="38"/>
      <c r="G283" s="38"/>
    </row>
    <row r="284" spans="2:8">
      <c r="B284" s="468" t="s">
        <v>340</v>
      </c>
      <c r="C284" s="468"/>
      <c r="D284" s="468"/>
      <c r="E284" s="468"/>
      <c r="F284" s="468"/>
      <c r="G284" s="468"/>
      <c r="H284" s="468"/>
    </row>
    <row r="285" spans="2:8">
      <c r="H285" s="38"/>
    </row>
    <row r="286" spans="2:8">
      <c r="B286" s="55" t="s">
        <v>341</v>
      </c>
      <c r="C286" s="55"/>
      <c r="D286" s="55"/>
      <c r="E286" s="55"/>
      <c r="F286" s="55"/>
      <c r="G286" s="55"/>
      <c r="H286" s="55"/>
    </row>
    <row r="287" spans="2:8">
      <c r="B287" s="55"/>
      <c r="C287" s="55"/>
      <c r="D287" s="55"/>
      <c r="E287" s="55"/>
      <c r="F287" s="55"/>
      <c r="G287" s="55"/>
      <c r="H287" s="163"/>
    </row>
    <row r="288" spans="2:8" ht="15">
      <c r="B288" s="26" t="s">
        <v>176</v>
      </c>
      <c r="C288" s="69">
        <f>+C239</f>
        <v>46022</v>
      </c>
      <c r="D288" s="69">
        <f>+D239</f>
        <v>45657</v>
      </c>
      <c r="H288" s="38"/>
    </row>
    <row r="289" spans="2:8">
      <c r="B289" s="164" t="s">
        <v>342</v>
      </c>
      <c r="C289" s="70">
        <v>1783220019</v>
      </c>
      <c r="D289" s="70">
        <v>788611337</v>
      </c>
    </row>
    <row r="290" spans="2:8">
      <c r="B290" s="164" t="s">
        <v>344</v>
      </c>
      <c r="C290" s="70">
        <v>23100000</v>
      </c>
      <c r="D290" s="70">
        <v>20955000</v>
      </c>
    </row>
    <row r="291" spans="2:8">
      <c r="B291" s="164" t="s">
        <v>345</v>
      </c>
      <c r="C291" s="70">
        <v>1100000</v>
      </c>
      <c r="D291" s="70">
        <v>1100000</v>
      </c>
    </row>
    <row r="292" spans="2:8">
      <c r="B292" s="164" t="s">
        <v>343</v>
      </c>
      <c r="C292" s="70">
        <v>195000</v>
      </c>
      <c r="D292" s="70">
        <v>64010475</v>
      </c>
    </row>
    <row r="293" spans="2:8">
      <c r="B293" s="164" t="s">
        <v>628</v>
      </c>
      <c r="C293" s="70">
        <v>8250000</v>
      </c>
      <c r="D293" s="70">
        <v>0</v>
      </c>
    </row>
    <row r="294" spans="2:8">
      <c r="B294" s="64" t="s">
        <v>346</v>
      </c>
      <c r="C294" s="73">
        <f>SUM(C289:C293)</f>
        <v>1815865019</v>
      </c>
      <c r="D294" s="73">
        <f>SUM(D289:D293)</f>
        <v>874676812</v>
      </c>
      <c r="F294" s="38"/>
    </row>
    <row r="295" spans="2:8">
      <c r="H295" s="38"/>
    </row>
    <row r="296" spans="2:8">
      <c r="B296" s="468" t="s">
        <v>347</v>
      </c>
      <c r="C296" s="468"/>
      <c r="D296" s="468"/>
      <c r="E296" s="468"/>
      <c r="F296" s="468"/>
      <c r="G296" s="468"/>
      <c r="H296" s="468"/>
    </row>
    <row r="297" spans="2:8">
      <c r="H297" s="38"/>
    </row>
    <row r="298" spans="2:8" ht="15">
      <c r="B298" s="68" t="s">
        <v>176</v>
      </c>
      <c r="C298" s="69">
        <f>+C288</f>
        <v>46022</v>
      </c>
      <c r="D298" s="69">
        <f>+D288</f>
        <v>45657</v>
      </c>
    </row>
    <row r="299" spans="2:8">
      <c r="B299" s="32" t="s">
        <v>349</v>
      </c>
      <c r="C299" s="75">
        <v>10921</v>
      </c>
      <c r="D299" s="75">
        <v>9088623</v>
      </c>
    </row>
    <row r="300" spans="2:8">
      <c r="B300" s="32" t="s">
        <v>348</v>
      </c>
      <c r="C300" s="75">
        <v>19226199</v>
      </c>
      <c r="D300" s="75">
        <v>19823823</v>
      </c>
    </row>
    <row r="301" spans="2:8">
      <c r="B301" s="64" t="s">
        <v>346</v>
      </c>
      <c r="C301" s="73">
        <f>SUM(C299:C300)</f>
        <v>19237120</v>
      </c>
      <c r="D301" s="73">
        <f>SUM(D299:D300)</f>
        <v>28912446</v>
      </c>
    </row>
    <row r="302" spans="2:8">
      <c r="H302" s="38"/>
    </row>
    <row r="303" spans="2:8">
      <c r="B303" s="486" t="s">
        <v>350</v>
      </c>
      <c r="C303" s="486"/>
      <c r="D303" s="486"/>
      <c r="E303" s="486"/>
      <c r="F303" s="486"/>
      <c r="G303" s="486"/>
      <c r="H303" s="486"/>
    </row>
    <row r="304" spans="2:8">
      <c r="B304" s="486"/>
      <c r="C304" s="486"/>
      <c r="D304" s="486"/>
      <c r="E304" s="486"/>
      <c r="F304" s="486"/>
      <c r="G304" s="486"/>
      <c r="H304" s="486"/>
    </row>
    <row r="305" spans="2:8">
      <c r="H305" s="38"/>
    </row>
    <row r="306" spans="2:8">
      <c r="B306" s="464" t="s">
        <v>351</v>
      </c>
      <c r="C306" s="464"/>
      <c r="D306" s="464"/>
      <c r="E306" s="464"/>
      <c r="F306" s="464"/>
      <c r="G306" s="464"/>
      <c r="H306" s="464"/>
    </row>
    <row r="307" spans="2:8">
      <c r="H307" s="38"/>
    </row>
    <row r="308" spans="2:8">
      <c r="H308" s="38"/>
    </row>
    <row r="309" spans="2:8">
      <c r="B309" s="468" t="s">
        <v>352</v>
      </c>
      <c r="C309" s="468"/>
      <c r="D309" s="468"/>
      <c r="E309" s="468"/>
      <c r="F309" s="468"/>
      <c r="G309" s="468"/>
      <c r="H309" s="468"/>
    </row>
    <row r="310" spans="2:8">
      <c r="H310" s="38"/>
    </row>
    <row r="311" spans="2:8">
      <c r="B311" s="473" t="s">
        <v>353</v>
      </c>
      <c r="C311" s="474"/>
      <c r="D311" s="475"/>
      <c r="H311" s="38"/>
    </row>
    <row r="312" spans="2:8" ht="15">
      <c r="B312" s="68" t="s">
        <v>176</v>
      </c>
      <c r="C312" s="166">
        <f>+C298</f>
        <v>46022</v>
      </c>
      <c r="D312" s="166">
        <f>+D298</f>
        <v>45657</v>
      </c>
      <c r="F312" s="38"/>
    </row>
    <row r="313" spans="2:8">
      <c r="B313" s="32" t="s">
        <v>355</v>
      </c>
      <c r="C313" s="75">
        <v>301154374</v>
      </c>
      <c r="D313" s="75">
        <v>23746860</v>
      </c>
      <c r="F313" s="38"/>
    </row>
    <row r="314" spans="2:8">
      <c r="B314" s="32" t="s">
        <v>357</v>
      </c>
      <c r="C314" s="75">
        <v>231216958</v>
      </c>
      <c r="D314" s="75">
        <v>183061366</v>
      </c>
      <c r="F314" s="38"/>
    </row>
    <row r="315" spans="2:8">
      <c r="B315" s="32" t="s">
        <v>356</v>
      </c>
      <c r="C315" s="75">
        <v>101030916</v>
      </c>
      <c r="D315" s="75">
        <v>125962513</v>
      </c>
    </row>
    <row r="316" spans="2:8">
      <c r="B316" s="32" t="s">
        <v>358</v>
      </c>
      <c r="C316" s="75">
        <v>198000</v>
      </c>
      <c r="D316" s="75">
        <v>4278511</v>
      </c>
    </row>
    <row r="317" spans="2:8">
      <c r="B317" s="32" t="s">
        <v>354</v>
      </c>
      <c r="C317" s="75">
        <v>0</v>
      </c>
      <c r="D317" s="75">
        <v>17196564</v>
      </c>
    </row>
    <row r="318" spans="2:8">
      <c r="B318" s="64" t="s">
        <v>346</v>
      </c>
      <c r="C318" s="73">
        <f>SUM(C313:C317)</f>
        <v>633600248</v>
      </c>
      <c r="D318" s="73">
        <f>SUM(D313:D317)</f>
        <v>354245814</v>
      </c>
      <c r="E318" s="167"/>
      <c r="G318" s="24"/>
    </row>
    <row r="319" spans="2:8">
      <c r="B319" s="25"/>
      <c r="C319" s="167"/>
      <c r="D319" s="167"/>
      <c r="E319" s="167"/>
      <c r="F319" s="38"/>
    </row>
    <row r="320" spans="2:8">
      <c r="B320" s="473" t="s">
        <v>359</v>
      </c>
      <c r="C320" s="474"/>
      <c r="D320" s="475"/>
      <c r="H320" s="38"/>
    </row>
    <row r="321" spans="2:8" ht="15">
      <c r="B321" s="26" t="s">
        <v>176</v>
      </c>
      <c r="C321" s="69">
        <f>+C312</f>
        <v>46022</v>
      </c>
      <c r="D321" s="69">
        <f>+D312</f>
        <v>45657</v>
      </c>
      <c r="H321" s="38"/>
    </row>
    <row r="322" spans="2:8">
      <c r="B322" s="32" t="s">
        <v>360</v>
      </c>
      <c r="C322" s="75">
        <v>710176680</v>
      </c>
      <c r="D322" s="75">
        <v>843719760</v>
      </c>
      <c r="F322" s="38"/>
    </row>
    <row r="323" spans="2:8">
      <c r="B323" s="32" t="s">
        <v>361</v>
      </c>
      <c r="C323" s="75">
        <v>112585891</v>
      </c>
      <c r="D323" s="75">
        <v>133051615</v>
      </c>
      <c r="F323" s="38"/>
    </row>
    <row r="324" spans="2:8">
      <c r="B324" s="32" t="s">
        <v>356</v>
      </c>
      <c r="C324" s="75">
        <v>324536</v>
      </c>
      <c r="D324" s="75">
        <v>324536</v>
      </c>
      <c r="F324" s="38"/>
    </row>
    <row r="325" spans="2:8">
      <c r="B325" s="64" t="s">
        <v>346</v>
      </c>
      <c r="C325" s="73">
        <f>SUM(C322:C324)</f>
        <v>823087107</v>
      </c>
      <c r="D325" s="73">
        <f>SUM(D322:D324)</f>
        <v>977095911</v>
      </c>
      <c r="F325" s="38"/>
    </row>
    <row r="326" spans="2:8">
      <c r="H326" s="38"/>
    </row>
    <row r="327" spans="2:8">
      <c r="B327" s="57" t="s">
        <v>362</v>
      </c>
      <c r="C327" s="57"/>
      <c r="D327" s="57"/>
      <c r="E327" s="57"/>
      <c r="F327" s="57"/>
      <c r="G327" s="57"/>
      <c r="H327" s="57"/>
    </row>
    <row r="328" spans="2:8">
      <c r="H328" s="38"/>
    </row>
    <row r="329" spans="2:8">
      <c r="B329" s="468" t="s">
        <v>363</v>
      </c>
      <c r="C329" s="468"/>
      <c r="D329" s="468"/>
      <c r="E329" s="468"/>
      <c r="F329" s="468"/>
      <c r="G329" s="468"/>
      <c r="H329" s="468"/>
    </row>
    <row r="330" spans="2:8">
      <c r="H330" s="38"/>
    </row>
    <row r="331" spans="2:8">
      <c r="B331" s="60" t="s">
        <v>364</v>
      </c>
      <c r="C331" s="151">
        <f>+C321</f>
        <v>46022</v>
      </c>
      <c r="D331" s="273">
        <f>+D321</f>
        <v>45657</v>
      </c>
      <c r="F331" s="38"/>
    </row>
    <row r="332" spans="2:8">
      <c r="B332" s="42" t="s">
        <v>319</v>
      </c>
      <c r="C332" s="263">
        <v>0</v>
      </c>
      <c r="D332" s="63">
        <v>20000000000</v>
      </c>
      <c r="H332" s="38"/>
    </row>
    <row r="333" spans="2:8">
      <c r="B333" s="32" t="s">
        <v>365</v>
      </c>
      <c r="C333" s="170">
        <v>0</v>
      </c>
      <c r="D333" s="75">
        <v>189041096</v>
      </c>
      <c r="H333" s="38"/>
    </row>
    <row r="334" spans="2:8">
      <c r="B334" s="37" t="s">
        <v>366</v>
      </c>
      <c r="C334" s="170">
        <v>0</v>
      </c>
      <c r="D334" s="75">
        <v>-138739726</v>
      </c>
      <c r="H334" s="38"/>
    </row>
    <row r="335" spans="2:8">
      <c r="B335" s="64" t="s">
        <v>367</v>
      </c>
      <c r="C335" s="76">
        <f>SUM(C332:C334)</f>
        <v>0</v>
      </c>
      <c r="D335" s="76">
        <f>SUM(D332:D334)</f>
        <v>20050301370</v>
      </c>
      <c r="F335" s="38"/>
    </row>
    <row r="336" spans="2:8">
      <c r="H336" s="38"/>
    </row>
    <row r="337" spans="2:8">
      <c r="H337" s="38"/>
    </row>
    <row r="338" spans="2:8">
      <c r="B338" s="60" t="s">
        <v>269</v>
      </c>
      <c r="C338" s="151">
        <f>+C321</f>
        <v>46022</v>
      </c>
      <c r="D338" s="151">
        <f>+D321</f>
        <v>45657</v>
      </c>
      <c r="H338" s="38"/>
    </row>
    <row r="339" spans="2:8">
      <c r="B339" s="169" t="s">
        <v>368</v>
      </c>
      <c r="C339" s="263"/>
      <c r="D339" s="170"/>
      <c r="H339" s="38"/>
    </row>
    <row r="340" spans="2:8">
      <c r="B340" s="37" t="s">
        <v>369</v>
      </c>
      <c r="C340" s="264"/>
      <c r="D340" s="173">
        <v>1001992.41</v>
      </c>
      <c r="H340" s="38"/>
    </row>
    <row r="341" spans="2:8">
      <c r="B341" s="37" t="s">
        <v>608</v>
      </c>
      <c r="C341" s="264">
        <v>20000200</v>
      </c>
      <c r="D341" s="173"/>
      <c r="H341" s="38"/>
    </row>
    <row r="342" spans="2:8">
      <c r="B342" s="37" t="s">
        <v>322</v>
      </c>
      <c r="C342" s="264">
        <v>2000000</v>
      </c>
      <c r="D342" s="173"/>
      <c r="H342" s="38"/>
    </row>
    <row r="343" spans="2:8">
      <c r="B343" s="37" t="s">
        <v>365</v>
      </c>
      <c r="C343" s="264">
        <v>431356.83</v>
      </c>
      <c r="D343" s="173">
        <v>16924.060000000001</v>
      </c>
      <c r="H343" s="38"/>
    </row>
    <row r="344" spans="2:8">
      <c r="B344" s="37" t="s">
        <v>366</v>
      </c>
      <c r="C344" s="264">
        <v>-420238.92</v>
      </c>
      <c r="D344" s="173">
        <v>-15913.918690979999</v>
      </c>
      <c r="H344" s="38"/>
    </row>
    <row r="345" spans="2:8">
      <c r="B345" s="174" t="s">
        <v>370</v>
      </c>
      <c r="C345" s="265">
        <f>+C200</f>
        <v>6575.71</v>
      </c>
      <c r="D345" s="175">
        <f>+D196</f>
        <v>7843.41</v>
      </c>
      <c r="H345" s="38"/>
    </row>
    <row r="346" spans="2:8">
      <c r="B346" s="176" t="s">
        <v>371</v>
      </c>
      <c r="C346" s="172">
        <f>INT(+SUM(C340:C344)*C345)+1</f>
        <v>144740043294</v>
      </c>
      <c r="D346" s="172">
        <f>+SUM(D340:D344)*D345</f>
        <v>7866960240.9626818</v>
      </c>
      <c r="H346" s="38"/>
    </row>
    <row r="347" spans="2:8">
      <c r="B347" s="177"/>
      <c r="C347" s="171"/>
      <c r="D347" s="168"/>
      <c r="H347" s="38"/>
    </row>
    <row r="348" spans="2:8">
      <c r="B348" s="139" t="s">
        <v>372</v>
      </c>
      <c r="C348" s="76">
        <f>+C346+C335</f>
        <v>144740043294</v>
      </c>
      <c r="D348" s="76">
        <f>INT(D346+D335)</f>
        <v>27917261610</v>
      </c>
      <c r="H348" s="38"/>
    </row>
    <row r="349" spans="2:8">
      <c r="H349" s="38"/>
    </row>
    <row r="350" spans="2:8">
      <c r="H350" s="38"/>
    </row>
    <row r="351" spans="2:8">
      <c r="B351" s="464" t="s">
        <v>373</v>
      </c>
      <c r="C351" s="464"/>
      <c r="D351" s="464"/>
      <c r="H351" s="38"/>
    </row>
    <row r="352" spans="2:8">
      <c r="H352" s="38"/>
    </row>
    <row r="353" spans="2:8">
      <c r="B353" s="66" t="s">
        <v>364</v>
      </c>
      <c r="C353" s="151">
        <f>+C338</f>
        <v>46022</v>
      </c>
      <c r="D353" s="151">
        <f>+D338</f>
        <v>45657</v>
      </c>
      <c r="F353" s="38"/>
    </row>
    <row r="354" spans="2:8">
      <c r="B354" s="361" t="s">
        <v>328</v>
      </c>
      <c r="C354" s="263">
        <v>5020194638</v>
      </c>
      <c r="D354" s="67">
        <v>5004561194</v>
      </c>
      <c r="F354" s="38"/>
    </row>
    <row r="355" spans="2:8">
      <c r="B355" s="164" t="s">
        <v>318</v>
      </c>
      <c r="C355" s="170">
        <v>3071561592</v>
      </c>
      <c r="D355" s="275">
        <v>2896818910</v>
      </c>
      <c r="F355" s="38"/>
    </row>
    <row r="356" spans="2:8">
      <c r="B356" s="164" t="s">
        <v>374</v>
      </c>
      <c r="C356" s="362">
        <v>7951487</v>
      </c>
      <c r="D356" s="275">
        <v>6044195962</v>
      </c>
      <c r="F356" s="38"/>
    </row>
    <row r="357" spans="2:8">
      <c r="B357" s="274" t="s">
        <v>377</v>
      </c>
      <c r="C357" s="170">
        <v>115478</v>
      </c>
      <c r="D357" s="275">
        <v>447972</v>
      </c>
      <c r="F357" s="38"/>
    </row>
    <row r="358" spans="2:8">
      <c r="B358" s="274" t="s">
        <v>322</v>
      </c>
      <c r="C358" s="170">
        <v>0</v>
      </c>
      <c r="D358" s="275">
        <v>4062756225</v>
      </c>
      <c r="F358" s="38"/>
    </row>
    <row r="359" spans="2:8">
      <c r="B359" s="274" t="s">
        <v>375</v>
      </c>
      <c r="C359" s="170">
        <v>0</v>
      </c>
      <c r="D359" s="275">
        <v>2990882657</v>
      </c>
      <c r="F359" s="38"/>
    </row>
    <row r="360" spans="2:8">
      <c r="B360" s="274" t="s">
        <v>376</v>
      </c>
      <c r="C360" s="170">
        <v>0</v>
      </c>
      <c r="D360" s="275">
        <v>2345816089</v>
      </c>
      <c r="F360" s="38"/>
    </row>
    <row r="361" spans="2:8">
      <c r="B361" s="286" t="s">
        <v>329</v>
      </c>
      <c r="C361" s="287">
        <v>0</v>
      </c>
      <c r="D361" s="275">
        <v>1997196402</v>
      </c>
      <c r="F361" s="38"/>
    </row>
    <row r="362" spans="2:8">
      <c r="B362" s="64" t="s">
        <v>378</v>
      </c>
      <c r="C362" s="76">
        <f>SUM(C354:C361)</f>
        <v>8099823195</v>
      </c>
      <c r="D362" s="76">
        <f>SUM(D354:D361)</f>
        <v>25342675411</v>
      </c>
      <c r="F362" s="38"/>
    </row>
    <row r="363" spans="2:8">
      <c r="H363" s="38"/>
    </row>
    <row r="364" spans="2:8">
      <c r="B364" s="60" t="s">
        <v>364</v>
      </c>
      <c r="C364" s="151">
        <f>+C353</f>
        <v>46022</v>
      </c>
      <c r="D364" s="151">
        <f>+D353</f>
        <v>45657</v>
      </c>
      <c r="H364" s="38"/>
    </row>
    <row r="365" spans="2:8">
      <c r="B365" s="329" t="s">
        <v>374</v>
      </c>
      <c r="C365" s="126"/>
      <c r="D365" s="126">
        <v>1001493.83</v>
      </c>
      <c r="F365" s="38"/>
    </row>
    <row r="366" spans="2:8">
      <c r="B366" s="64" t="s">
        <v>367</v>
      </c>
      <c r="C366" s="276">
        <f>SUM(C365:C365)</f>
        <v>0</v>
      </c>
      <c r="D366" s="276">
        <f>SUM(D365:D365)</f>
        <v>1001493.83</v>
      </c>
      <c r="F366" s="38"/>
    </row>
    <row r="367" spans="2:8">
      <c r="B367" s="51" t="s">
        <v>379</v>
      </c>
      <c r="C367" s="276">
        <f>+C345</f>
        <v>6575.71</v>
      </c>
      <c r="D367" s="276">
        <f>+D345</f>
        <v>7843.41</v>
      </c>
      <c r="F367" s="38"/>
    </row>
    <row r="368" spans="2:8">
      <c r="B368" s="64" t="s">
        <v>367</v>
      </c>
      <c r="C368" s="76">
        <f>+C366*C367</f>
        <v>0</v>
      </c>
      <c r="D368" s="76">
        <f>+D366*D367</f>
        <v>7855126721.1602993</v>
      </c>
      <c r="F368" s="38"/>
    </row>
    <row r="369" spans="2:8">
      <c r="B369" s="64" t="s">
        <v>65</v>
      </c>
      <c r="C369" s="76">
        <f>+C362+C368</f>
        <v>8099823195</v>
      </c>
      <c r="D369" s="76">
        <f>+D362+D368</f>
        <v>33197802132.160301</v>
      </c>
      <c r="F369" s="38"/>
    </row>
    <row r="370" spans="2:8">
      <c r="H370" s="38"/>
    </row>
    <row r="371" spans="2:8">
      <c r="B371" s="25" t="s">
        <v>380</v>
      </c>
    </row>
    <row r="372" spans="2:8">
      <c r="B372" s="25"/>
    </row>
    <row r="373" spans="2:8">
      <c r="B373" s="94">
        <f>+C364</f>
        <v>46022</v>
      </c>
    </row>
    <row r="374" spans="2:8" ht="15">
      <c r="B374" s="26" t="s">
        <v>381</v>
      </c>
      <c r="C374" s="26" t="s">
        <v>382</v>
      </c>
      <c r="D374" s="26" t="s">
        <v>383</v>
      </c>
      <c r="E374" s="26" t="s">
        <v>384</v>
      </c>
      <c r="F374" s="26" t="s">
        <v>385</v>
      </c>
    </row>
    <row r="375" spans="2:8">
      <c r="B375" s="277">
        <v>45776</v>
      </c>
      <c r="C375" s="99">
        <v>1029463</v>
      </c>
      <c r="D375" s="99" t="s">
        <v>387</v>
      </c>
      <c r="E375" s="291">
        <v>2026027398</v>
      </c>
      <c r="F375" s="278">
        <v>46048</v>
      </c>
    </row>
    <row r="376" spans="2:8">
      <c r="B376" s="277">
        <v>45776</v>
      </c>
      <c r="C376" s="99">
        <v>1029465</v>
      </c>
      <c r="D376" s="99" t="s">
        <v>387</v>
      </c>
      <c r="E376" s="291">
        <v>2061227398</v>
      </c>
      <c r="F376" s="278">
        <v>46136</v>
      </c>
    </row>
    <row r="377" spans="2:8">
      <c r="B377" s="277">
        <v>45847</v>
      </c>
      <c r="C377" s="99">
        <v>1032163</v>
      </c>
      <c r="D377" s="99" t="s">
        <v>387</v>
      </c>
      <c r="E377" s="291">
        <v>2040714571.251781</v>
      </c>
      <c r="F377" s="278">
        <v>46042</v>
      </c>
    </row>
    <row r="378" spans="2:8">
      <c r="B378" s="277">
        <v>45873</v>
      </c>
      <c r="C378" s="99">
        <v>1033153</v>
      </c>
      <c r="D378" s="99" t="s">
        <v>387</v>
      </c>
      <c r="E378" s="291">
        <v>522732810.9910959</v>
      </c>
      <c r="F378" s="278">
        <v>46023</v>
      </c>
    </row>
    <row r="379" spans="2:8">
      <c r="B379" s="277">
        <v>45876</v>
      </c>
      <c r="C379" s="99">
        <v>1033400</v>
      </c>
      <c r="D379" s="99" t="s">
        <v>387</v>
      </c>
      <c r="E379" s="291">
        <v>366318081.20821917</v>
      </c>
      <c r="F379" s="278">
        <v>46026</v>
      </c>
    </row>
    <row r="380" spans="2:8">
      <c r="B380" s="277">
        <v>45940</v>
      </c>
      <c r="C380" s="99">
        <v>1036261</v>
      </c>
      <c r="D380" s="99" t="s">
        <v>387</v>
      </c>
      <c r="E380" s="291">
        <v>498911516.77534246</v>
      </c>
      <c r="F380" s="278">
        <v>46030</v>
      </c>
    </row>
    <row r="381" spans="2:8">
      <c r="B381" s="277">
        <v>45944</v>
      </c>
      <c r="C381" s="99">
        <v>1036409</v>
      </c>
      <c r="D381" s="99" t="s">
        <v>387</v>
      </c>
      <c r="E381" s="291">
        <v>896087527.8427397</v>
      </c>
      <c r="F381" s="278">
        <v>46064</v>
      </c>
    </row>
    <row r="382" spans="2:8">
      <c r="B382" s="277">
        <v>45958</v>
      </c>
      <c r="C382" s="99">
        <v>1037153</v>
      </c>
      <c r="D382" s="99" t="s">
        <v>387</v>
      </c>
      <c r="E382" s="291">
        <v>2221917808.2191782</v>
      </c>
      <c r="F382" s="278">
        <v>46318</v>
      </c>
    </row>
    <row r="383" spans="2:8">
      <c r="B383" s="277">
        <v>45972</v>
      </c>
      <c r="C383" s="99">
        <v>1037851</v>
      </c>
      <c r="D383" s="99" t="s">
        <v>387</v>
      </c>
      <c r="E383" s="291">
        <v>1018451042.8207124</v>
      </c>
      <c r="F383" s="278">
        <v>46092</v>
      </c>
    </row>
    <row r="384" spans="2:8">
      <c r="B384" s="277">
        <v>45973</v>
      </c>
      <c r="C384" s="99">
        <v>1037909</v>
      </c>
      <c r="D384" s="99" t="s">
        <v>387</v>
      </c>
      <c r="E384" s="291">
        <v>4138671552.1689315</v>
      </c>
      <c r="F384" s="278">
        <v>46093</v>
      </c>
    </row>
    <row r="385" spans="2:6">
      <c r="B385" s="277">
        <v>45973</v>
      </c>
      <c r="C385" s="99">
        <v>1037911</v>
      </c>
      <c r="D385" s="99" t="s">
        <v>387</v>
      </c>
      <c r="E385" s="291">
        <v>1541780274.1183014</v>
      </c>
      <c r="F385" s="278">
        <v>46125</v>
      </c>
    </row>
    <row r="386" spans="2:6">
      <c r="B386" s="277">
        <v>45975</v>
      </c>
      <c r="C386" s="99">
        <v>1038039</v>
      </c>
      <c r="D386" s="99" t="s">
        <v>387</v>
      </c>
      <c r="E386" s="291">
        <v>40442560.522191778</v>
      </c>
      <c r="F386" s="278">
        <v>46066</v>
      </c>
    </row>
    <row r="387" spans="2:6">
      <c r="B387" s="277">
        <v>45975</v>
      </c>
      <c r="C387" s="99">
        <v>1038045</v>
      </c>
      <c r="D387" s="99" t="s">
        <v>387</v>
      </c>
      <c r="E387" s="291">
        <v>434757533.05123287</v>
      </c>
      <c r="F387" s="278">
        <v>46066</v>
      </c>
    </row>
    <row r="388" spans="2:6">
      <c r="B388" s="277">
        <v>45981</v>
      </c>
      <c r="C388" s="99">
        <v>1038295</v>
      </c>
      <c r="D388" s="99" t="s">
        <v>387</v>
      </c>
      <c r="E388" s="291">
        <v>1512205242.9358904</v>
      </c>
      <c r="F388" s="278">
        <v>46041</v>
      </c>
    </row>
    <row r="389" spans="2:6">
      <c r="B389" s="277">
        <v>45981</v>
      </c>
      <c r="C389" s="99">
        <v>1038298</v>
      </c>
      <c r="D389" s="99" t="s">
        <v>387</v>
      </c>
      <c r="E389" s="291">
        <v>1003521609.2835615</v>
      </c>
      <c r="F389" s="278">
        <v>46041</v>
      </c>
    </row>
    <row r="390" spans="2:6">
      <c r="B390" s="277">
        <v>45986</v>
      </c>
      <c r="C390" s="99">
        <v>1038508</v>
      </c>
      <c r="D390" s="99" t="s">
        <v>387</v>
      </c>
      <c r="E390" s="291">
        <v>469709765.91638356</v>
      </c>
      <c r="F390" s="278">
        <v>46048</v>
      </c>
    </row>
    <row r="391" spans="2:6">
      <c r="B391" s="277">
        <v>45993</v>
      </c>
      <c r="C391" s="99">
        <v>1038807</v>
      </c>
      <c r="D391" s="99" t="s">
        <v>387</v>
      </c>
      <c r="E391" s="291">
        <v>303803825.06027395</v>
      </c>
      <c r="F391" s="278">
        <v>46083</v>
      </c>
    </row>
    <row r="392" spans="2:6">
      <c r="B392" s="277">
        <v>45993</v>
      </c>
      <c r="C392" s="99">
        <v>1038811</v>
      </c>
      <c r="D392" s="99" t="s">
        <v>387</v>
      </c>
      <c r="E392" s="291">
        <v>2085530273.3127313</v>
      </c>
      <c r="F392" s="278">
        <v>46174</v>
      </c>
    </row>
    <row r="393" spans="2:6">
      <c r="B393" s="277">
        <v>45993</v>
      </c>
      <c r="C393" s="99">
        <v>1038814</v>
      </c>
      <c r="D393" s="99" t="s">
        <v>387</v>
      </c>
      <c r="E393" s="291">
        <v>301019408.62031507</v>
      </c>
      <c r="F393" s="278">
        <v>46052</v>
      </c>
    </row>
    <row r="394" spans="2:6">
      <c r="B394" s="277">
        <v>45996</v>
      </c>
      <c r="C394" s="99">
        <v>1038962</v>
      </c>
      <c r="D394" s="99" t="s">
        <v>387</v>
      </c>
      <c r="E394" s="291">
        <v>4340956375.2186298</v>
      </c>
      <c r="F394" s="278">
        <v>46176</v>
      </c>
    </row>
    <row r="395" spans="2:6">
      <c r="B395" s="277">
        <v>45996</v>
      </c>
      <c r="C395" s="99">
        <v>1038974</v>
      </c>
      <c r="D395" s="99" t="s">
        <v>387</v>
      </c>
      <c r="E395" s="291">
        <v>503960082.69232875</v>
      </c>
      <c r="F395" s="278">
        <v>46056</v>
      </c>
    </row>
    <row r="396" spans="2:6">
      <c r="B396" s="277">
        <v>45996</v>
      </c>
      <c r="C396" s="99">
        <v>1038976</v>
      </c>
      <c r="D396" s="99" t="s">
        <v>387</v>
      </c>
      <c r="E396" s="291">
        <v>5039600831.9232874</v>
      </c>
      <c r="F396" s="278">
        <v>46056</v>
      </c>
    </row>
    <row r="397" spans="2:6">
      <c r="B397" s="277">
        <v>46008</v>
      </c>
      <c r="C397" s="99">
        <v>1039405</v>
      </c>
      <c r="D397" s="99" t="s">
        <v>387</v>
      </c>
      <c r="E397" s="291">
        <v>10016606820.934795</v>
      </c>
      <c r="F397" s="278">
        <v>46029</v>
      </c>
    </row>
    <row r="398" spans="2:6">
      <c r="B398" s="277">
        <v>46009</v>
      </c>
      <c r="C398" s="99">
        <v>1039467</v>
      </c>
      <c r="D398" s="99" t="s">
        <v>387</v>
      </c>
      <c r="E398" s="291">
        <v>15028005723.77178</v>
      </c>
      <c r="F398" s="278">
        <v>46030</v>
      </c>
    </row>
    <row r="399" spans="2:6">
      <c r="B399" s="277">
        <v>46009</v>
      </c>
      <c r="C399" s="99">
        <v>1039485</v>
      </c>
      <c r="D399" s="99" t="s">
        <v>387</v>
      </c>
      <c r="E399" s="291">
        <v>1023814311.0607672</v>
      </c>
      <c r="F399" s="278">
        <v>46099</v>
      </c>
    </row>
    <row r="400" spans="2:6">
      <c r="B400" s="277">
        <v>46010</v>
      </c>
      <c r="C400" s="99">
        <v>1039512</v>
      </c>
      <c r="D400" s="99" t="s">
        <v>387</v>
      </c>
      <c r="E400" s="291">
        <v>516574828.76712328</v>
      </c>
      <c r="F400" s="278">
        <v>46070</v>
      </c>
    </row>
    <row r="401" spans="2:6">
      <c r="B401" s="277">
        <v>46014</v>
      </c>
      <c r="C401" s="99">
        <v>1039678</v>
      </c>
      <c r="D401" s="99" t="s">
        <v>387</v>
      </c>
      <c r="E401" s="291">
        <v>1013023199.6686577</v>
      </c>
      <c r="F401" s="278">
        <v>46076</v>
      </c>
    </row>
    <row r="402" spans="2:6">
      <c r="B402" s="277">
        <v>46020</v>
      </c>
      <c r="C402" s="99">
        <v>1039872</v>
      </c>
      <c r="D402" s="99" t="s">
        <v>387</v>
      </c>
      <c r="E402" s="291">
        <v>10012420387.960958</v>
      </c>
      <c r="F402" s="278">
        <v>46027</v>
      </c>
    </row>
    <row r="403" spans="2:6">
      <c r="B403" s="277">
        <v>46021</v>
      </c>
      <c r="C403" s="99">
        <v>1039887</v>
      </c>
      <c r="D403" s="99" t="s">
        <v>387</v>
      </c>
      <c r="E403" s="291">
        <v>10014383561.643835</v>
      </c>
      <c r="F403" s="278">
        <v>46028</v>
      </c>
    </row>
    <row r="404" spans="2:6">
      <c r="B404" s="289" t="s">
        <v>391</v>
      </c>
      <c r="C404" s="290"/>
      <c r="D404" s="99"/>
      <c r="E404" s="291">
        <v>-816268828</v>
      </c>
      <c r="F404" s="292"/>
    </row>
    <row r="405" spans="2:6">
      <c r="B405" s="64" t="s">
        <v>392</v>
      </c>
      <c r="C405" s="96"/>
      <c r="D405" s="97"/>
      <c r="E405" s="76">
        <f>SUM(E375:E404)</f>
        <v>80176907495.741028</v>
      </c>
      <c r="F405" s="97"/>
    </row>
    <row r="406" spans="2:6">
      <c r="B406" s="98"/>
      <c r="C406" s="99"/>
      <c r="D406" s="99"/>
      <c r="E406" s="100"/>
      <c r="F406" s="98"/>
    </row>
    <row r="407" spans="2:6" ht="15">
      <c r="B407" s="26" t="s">
        <v>381</v>
      </c>
      <c r="C407" s="26" t="s">
        <v>382</v>
      </c>
      <c r="D407" s="26" t="s">
        <v>383</v>
      </c>
      <c r="E407" s="26" t="s">
        <v>384</v>
      </c>
      <c r="F407" s="26" t="s">
        <v>385</v>
      </c>
    </row>
    <row r="408" spans="2:6">
      <c r="B408" s="277">
        <v>45882</v>
      </c>
      <c r="C408" s="99">
        <v>1033592</v>
      </c>
      <c r="D408" s="99" t="s">
        <v>578</v>
      </c>
      <c r="E408" s="363">
        <v>1056718.5301731508</v>
      </c>
      <c r="F408" s="278">
        <v>46241</v>
      </c>
    </row>
    <row r="409" spans="2:6">
      <c r="B409" s="277">
        <v>45897</v>
      </c>
      <c r="C409" s="99">
        <v>1034283</v>
      </c>
      <c r="D409" s="99" t="s">
        <v>578</v>
      </c>
      <c r="E409" s="363">
        <v>407260.3172712329</v>
      </c>
      <c r="F409" s="278">
        <v>46077</v>
      </c>
    </row>
    <row r="410" spans="2:6">
      <c r="B410" s="277">
        <v>45922</v>
      </c>
      <c r="C410" s="99">
        <v>1035447</v>
      </c>
      <c r="D410" s="99" t="s">
        <v>578</v>
      </c>
      <c r="E410" s="363">
        <v>284315.990120548</v>
      </c>
      <c r="F410" s="278">
        <v>46104</v>
      </c>
    </row>
    <row r="411" spans="2:6">
      <c r="B411" s="277">
        <v>45924</v>
      </c>
      <c r="C411" s="99">
        <v>1035536</v>
      </c>
      <c r="D411" s="99" t="s">
        <v>578</v>
      </c>
      <c r="E411" s="363">
        <v>359205.00765479455</v>
      </c>
      <c r="F411" s="278">
        <v>46076</v>
      </c>
    </row>
    <row r="412" spans="2:6">
      <c r="B412" s="277">
        <v>45932</v>
      </c>
      <c r="C412" s="99">
        <v>1035859</v>
      </c>
      <c r="D412" s="99" t="s">
        <v>578</v>
      </c>
      <c r="E412" s="363">
        <v>359865.56387397263</v>
      </c>
      <c r="F412" s="278">
        <v>46084</v>
      </c>
    </row>
    <row r="413" spans="2:6">
      <c r="B413" s="277">
        <v>45936</v>
      </c>
      <c r="C413" s="99">
        <v>1035996</v>
      </c>
      <c r="D413" s="99" t="s">
        <v>578</v>
      </c>
      <c r="E413" s="363">
        <v>205761.16222602743</v>
      </c>
      <c r="F413" s="278">
        <v>46086</v>
      </c>
    </row>
    <row r="414" spans="2:6">
      <c r="B414" s="277">
        <v>45961</v>
      </c>
      <c r="C414" s="99">
        <v>1037372</v>
      </c>
      <c r="D414" s="99" t="s">
        <v>578</v>
      </c>
      <c r="E414" s="363">
        <v>7553.3837342465749</v>
      </c>
      <c r="F414" s="278">
        <v>46321</v>
      </c>
    </row>
    <row r="415" spans="2:6">
      <c r="B415" s="277">
        <v>45961</v>
      </c>
      <c r="C415" s="99">
        <v>1037383</v>
      </c>
      <c r="D415" s="99" t="s">
        <v>578</v>
      </c>
      <c r="E415" s="363">
        <v>52611.516316712325</v>
      </c>
      <c r="F415" s="278">
        <v>46321</v>
      </c>
    </row>
    <row r="416" spans="2:6">
      <c r="B416" s="277">
        <v>45974</v>
      </c>
      <c r="C416" s="99">
        <v>1037966</v>
      </c>
      <c r="D416" s="99" t="s">
        <v>578</v>
      </c>
      <c r="E416" s="363">
        <v>102288.29788356164</v>
      </c>
      <c r="F416" s="278">
        <v>46064</v>
      </c>
    </row>
    <row r="417" spans="2:6">
      <c r="B417" s="277">
        <v>45985</v>
      </c>
      <c r="C417" s="99">
        <v>1038432</v>
      </c>
      <c r="D417" s="99" t="s">
        <v>578</v>
      </c>
      <c r="E417" s="363">
        <v>157010.33745753425</v>
      </c>
      <c r="F417" s="278">
        <v>46255</v>
      </c>
    </row>
    <row r="418" spans="2:6">
      <c r="B418" s="277">
        <v>45993</v>
      </c>
      <c r="C418" s="99">
        <v>1038801</v>
      </c>
      <c r="D418" s="99" t="s">
        <v>578</v>
      </c>
      <c r="E418" s="363">
        <v>100719.2321109589</v>
      </c>
      <c r="F418" s="278">
        <v>46083</v>
      </c>
    </row>
    <row r="419" spans="2:6">
      <c r="B419" s="277">
        <v>45993</v>
      </c>
      <c r="C419" s="99">
        <v>1038813</v>
      </c>
      <c r="D419" s="99" t="s">
        <v>578</v>
      </c>
      <c r="E419" s="363">
        <v>100174.7302479452</v>
      </c>
      <c r="F419" s="278">
        <v>46052</v>
      </c>
    </row>
    <row r="420" spans="2:6">
      <c r="B420" s="277">
        <v>45996</v>
      </c>
      <c r="C420" s="99">
        <v>1038972</v>
      </c>
      <c r="D420" s="99" t="s">
        <v>578</v>
      </c>
      <c r="E420" s="363">
        <v>150544.38753424661</v>
      </c>
      <c r="F420" s="278">
        <v>46056</v>
      </c>
    </row>
    <row r="421" spans="2:6">
      <c r="B421" s="277">
        <v>46001</v>
      </c>
      <c r="C421" s="99">
        <v>1039120</v>
      </c>
      <c r="D421" s="99" t="s">
        <v>578</v>
      </c>
      <c r="E421" s="363">
        <v>153781.46060726026</v>
      </c>
      <c r="F421" s="278">
        <v>46091</v>
      </c>
    </row>
    <row r="422" spans="2:6">
      <c r="B422" s="277">
        <v>46002</v>
      </c>
      <c r="C422" s="99">
        <v>1039173</v>
      </c>
      <c r="D422" s="99" t="s">
        <v>578</v>
      </c>
      <c r="E422" s="363">
        <v>52431.755182465757</v>
      </c>
      <c r="F422" s="278">
        <v>46282</v>
      </c>
    </row>
    <row r="423" spans="2:6">
      <c r="B423" s="277">
        <v>46007</v>
      </c>
      <c r="C423" s="99">
        <v>1039348</v>
      </c>
      <c r="D423" s="99" t="s">
        <v>578</v>
      </c>
      <c r="E423" s="363">
        <v>615739.62733698625</v>
      </c>
      <c r="F423" s="278">
        <v>46127</v>
      </c>
    </row>
    <row r="424" spans="2:6">
      <c r="B424" s="277">
        <v>46008</v>
      </c>
      <c r="C424" s="99">
        <v>1039406</v>
      </c>
      <c r="D424" s="99" t="s">
        <v>578</v>
      </c>
      <c r="E424" s="363">
        <v>2006908.5809543836</v>
      </c>
      <c r="F424" s="278">
        <v>46029</v>
      </c>
    </row>
    <row r="425" spans="2:6">
      <c r="B425" s="277">
        <v>46008</v>
      </c>
      <c r="C425" s="99">
        <v>1039407</v>
      </c>
      <c r="D425" s="99" t="s">
        <v>578</v>
      </c>
      <c r="E425" s="363">
        <v>102528.65126095891</v>
      </c>
      <c r="F425" s="278">
        <v>46069</v>
      </c>
    </row>
    <row r="426" spans="2:6">
      <c r="B426" s="277">
        <v>46008</v>
      </c>
      <c r="C426" s="99">
        <v>1039412</v>
      </c>
      <c r="D426" s="99" t="s">
        <v>578</v>
      </c>
      <c r="E426" s="363">
        <v>49453.947994931506</v>
      </c>
      <c r="F426" s="278">
        <v>46031</v>
      </c>
    </row>
    <row r="427" spans="2:6">
      <c r="B427" s="277">
        <v>46009</v>
      </c>
      <c r="C427" s="99">
        <v>1039471</v>
      </c>
      <c r="D427" s="99" t="s">
        <v>578</v>
      </c>
      <c r="E427" s="363">
        <v>2519899.4623054792</v>
      </c>
      <c r="F427" s="278">
        <v>46030</v>
      </c>
    </row>
    <row r="428" spans="2:6">
      <c r="B428" s="277">
        <v>46010</v>
      </c>
      <c r="C428" s="99">
        <v>1039506</v>
      </c>
      <c r="D428" s="99" t="s">
        <v>578</v>
      </c>
      <c r="E428" s="363">
        <v>1505552.2507920547</v>
      </c>
      <c r="F428" s="278">
        <v>46031</v>
      </c>
    </row>
    <row r="429" spans="2:6">
      <c r="B429" s="277">
        <v>46013</v>
      </c>
      <c r="C429" s="99">
        <v>1039617</v>
      </c>
      <c r="D429" s="99" t="s">
        <v>578</v>
      </c>
      <c r="E429" s="363">
        <v>412749.81183027395</v>
      </c>
      <c r="F429" s="278">
        <v>46104</v>
      </c>
    </row>
    <row r="430" spans="2:6">
      <c r="B430" s="277">
        <v>46014</v>
      </c>
      <c r="C430" s="99">
        <v>1039672</v>
      </c>
      <c r="D430" s="99" t="s">
        <v>578</v>
      </c>
      <c r="E430" s="363">
        <v>2006663.0675408219</v>
      </c>
      <c r="F430" s="278">
        <v>46028</v>
      </c>
    </row>
    <row r="431" spans="2:6">
      <c r="B431" s="277">
        <v>46014</v>
      </c>
      <c r="C431" s="99">
        <v>1039682</v>
      </c>
      <c r="D431" s="99" t="s">
        <v>578</v>
      </c>
      <c r="E431" s="363">
        <v>101183.57102739725</v>
      </c>
      <c r="F431" s="278">
        <v>46044</v>
      </c>
    </row>
    <row r="432" spans="2:6">
      <c r="B432" s="277">
        <v>46014</v>
      </c>
      <c r="C432" s="99">
        <v>1039710</v>
      </c>
      <c r="D432" s="99" t="s">
        <v>578</v>
      </c>
      <c r="E432" s="363">
        <v>356823.45416564384</v>
      </c>
      <c r="F432" s="278">
        <v>46097</v>
      </c>
    </row>
    <row r="433" spans="2:6">
      <c r="B433" s="277">
        <v>46014</v>
      </c>
      <c r="C433" s="99">
        <v>1039720</v>
      </c>
      <c r="D433" s="99" t="s">
        <v>578</v>
      </c>
      <c r="E433" s="363">
        <v>202976.29612372603</v>
      </c>
      <c r="F433" s="278">
        <v>46127</v>
      </c>
    </row>
    <row r="434" spans="2:6">
      <c r="B434" s="277">
        <v>46014</v>
      </c>
      <c r="C434" s="99">
        <v>1039721</v>
      </c>
      <c r="D434" s="99" t="s">
        <v>578</v>
      </c>
      <c r="E434" s="363">
        <v>101918.10860926028</v>
      </c>
      <c r="F434" s="278">
        <v>46157</v>
      </c>
    </row>
    <row r="435" spans="2:6">
      <c r="B435" s="277">
        <v>46014</v>
      </c>
      <c r="C435" s="99">
        <v>1039723</v>
      </c>
      <c r="D435" s="99" t="s">
        <v>578</v>
      </c>
      <c r="E435" s="363">
        <v>155009.23277156163</v>
      </c>
      <c r="F435" s="278">
        <v>46188</v>
      </c>
    </row>
    <row r="436" spans="2:6">
      <c r="B436" s="277">
        <v>46014</v>
      </c>
      <c r="C436" s="99">
        <v>1039724</v>
      </c>
      <c r="D436" s="99" t="s">
        <v>578</v>
      </c>
      <c r="E436" s="363">
        <v>206992.32244054796</v>
      </c>
      <c r="F436" s="278">
        <v>46251</v>
      </c>
    </row>
    <row r="437" spans="2:6">
      <c r="B437" s="277">
        <v>46014</v>
      </c>
      <c r="C437" s="99">
        <v>1039726</v>
      </c>
      <c r="D437" s="99" t="s">
        <v>578</v>
      </c>
      <c r="E437" s="363">
        <v>157896.07054904109</v>
      </c>
      <c r="F437" s="278">
        <v>46310</v>
      </c>
    </row>
    <row r="438" spans="2:6">
      <c r="B438" s="277">
        <v>46014</v>
      </c>
      <c r="C438" s="99">
        <v>1039730</v>
      </c>
      <c r="D438" s="99" t="s">
        <v>578</v>
      </c>
      <c r="E438" s="363">
        <v>159285.44664191781</v>
      </c>
      <c r="F438" s="278">
        <v>46371</v>
      </c>
    </row>
    <row r="439" spans="2:6">
      <c r="B439" s="277">
        <v>46020</v>
      </c>
      <c r="C439" s="99">
        <v>1039853</v>
      </c>
      <c r="D439" s="99" t="s">
        <v>578</v>
      </c>
      <c r="E439" s="363">
        <v>2036483.6643172603</v>
      </c>
      <c r="F439" s="278">
        <v>46027</v>
      </c>
    </row>
    <row r="440" spans="2:6">
      <c r="B440" s="277">
        <v>46021</v>
      </c>
      <c r="C440" s="99">
        <v>1039889</v>
      </c>
      <c r="D440" s="99" t="s">
        <v>578</v>
      </c>
      <c r="E440" s="363">
        <v>1503526.7144630137</v>
      </c>
      <c r="F440" s="278">
        <v>46034</v>
      </c>
    </row>
    <row r="441" spans="2:6">
      <c r="B441" s="277">
        <v>46021</v>
      </c>
      <c r="C441" s="99">
        <v>1039904</v>
      </c>
      <c r="D441" s="99" t="s">
        <v>578</v>
      </c>
      <c r="E441" s="363">
        <v>1501800.3182136987</v>
      </c>
      <c r="F441" s="278">
        <v>46027</v>
      </c>
    </row>
    <row r="442" spans="2:6">
      <c r="B442" s="277">
        <v>46021</v>
      </c>
      <c r="C442" s="99"/>
      <c r="D442" s="99" t="s">
        <v>578</v>
      </c>
      <c r="E442" s="363">
        <v>258869.8630137</v>
      </c>
      <c r="F442" s="278">
        <v>46280</v>
      </c>
    </row>
    <row r="443" spans="2:6">
      <c r="B443" s="277">
        <v>46021</v>
      </c>
      <c r="C443" s="99"/>
      <c r="D443" s="99" t="s">
        <v>578</v>
      </c>
      <c r="E443" s="363">
        <v>256746.575342</v>
      </c>
      <c r="F443" s="278">
        <v>46218</v>
      </c>
    </row>
    <row r="444" spans="2:6">
      <c r="B444" s="277">
        <v>46021</v>
      </c>
      <c r="C444" s="99"/>
      <c r="D444" s="99" t="s">
        <v>578</v>
      </c>
      <c r="E444" s="363">
        <v>260993.150685</v>
      </c>
      <c r="F444" s="278">
        <v>46342</v>
      </c>
    </row>
    <row r="445" spans="2:6">
      <c r="B445" s="277">
        <v>46021</v>
      </c>
      <c r="C445" s="99"/>
      <c r="D445" s="99" t="s">
        <v>578</v>
      </c>
      <c r="E445" s="363">
        <v>252602.739726</v>
      </c>
      <c r="F445" s="278">
        <v>46097</v>
      </c>
    </row>
    <row r="446" spans="2:6">
      <c r="B446" s="296" t="s">
        <v>391</v>
      </c>
      <c r="C446" s="99"/>
      <c r="D446" s="99"/>
      <c r="E446" s="364">
        <v>-166690.71</v>
      </c>
      <c r="F446" s="278"/>
    </row>
    <row r="447" spans="2:6">
      <c r="B447" s="64" t="s">
        <v>396</v>
      </c>
      <c r="C447" s="96"/>
      <c r="D447" s="97"/>
      <c r="E447" s="101">
        <f>SUM(E407:E446)</f>
        <v>20116153.890500318</v>
      </c>
      <c r="F447" s="97"/>
    </row>
    <row r="448" spans="2:6">
      <c r="B448" s="64" t="s">
        <v>684</v>
      </c>
      <c r="C448" s="102"/>
      <c r="D448" s="102"/>
      <c r="E448" s="103">
        <f>+C367</f>
        <v>6575.71</v>
      </c>
      <c r="F448" s="104"/>
    </row>
    <row r="449" spans="2:6">
      <c r="B449" s="64" t="s">
        <v>396</v>
      </c>
      <c r="C449" s="96"/>
      <c r="D449" s="106"/>
      <c r="E449" s="76">
        <f>+INT(E447*E448)-22</f>
        <v>132277994277</v>
      </c>
      <c r="F449" s="97"/>
    </row>
    <row r="450" spans="2:6">
      <c r="B450" s="64" t="s">
        <v>397</v>
      </c>
      <c r="C450" s="96"/>
      <c r="D450" s="106">
        <f>+B373</f>
        <v>46022</v>
      </c>
      <c r="E450" s="76">
        <f>+E405+E449</f>
        <v>212454901772.74103</v>
      </c>
      <c r="F450" s="97"/>
    </row>
    <row r="451" spans="2:6">
      <c r="B451" s="25"/>
      <c r="C451" s="25"/>
      <c r="D451" s="94"/>
      <c r="E451" s="107"/>
      <c r="F451" s="25"/>
    </row>
    <row r="452" spans="2:6">
      <c r="B452" s="94">
        <f>+D364</f>
        <v>45657</v>
      </c>
    </row>
    <row r="453" spans="2:6" ht="15">
      <c r="B453" s="95" t="s">
        <v>381</v>
      </c>
      <c r="C453" s="26" t="s">
        <v>382</v>
      </c>
      <c r="D453" s="26" t="s">
        <v>383</v>
      </c>
      <c r="E453" s="26" t="s">
        <v>398</v>
      </c>
      <c r="F453" s="108" t="s">
        <v>385</v>
      </c>
    </row>
    <row r="454" spans="2:6" ht="15">
      <c r="B454" s="308">
        <v>45348</v>
      </c>
      <c r="C454" s="309" t="s">
        <v>386</v>
      </c>
      <c r="D454" s="304" t="s">
        <v>387</v>
      </c>
      <c r="E454" s="305">
        <v>2189728772</v>
      </c>
      <c r="F454" s="310">
        <v>45708</v>
      </c>
    </row>
    <row r="455" spans="2:6" ht="15">
      <c r="B455" s="311">
        <v>45637</v>
      </c>
      <c r="C455" s="312" t="s">
        <v>388</v>
      </c>
      <c r="D455" s="306" t="s">
        <v>387</v>
      </c>
      <c r="E455" s="307">
        <v>20521279104</v>
      </c>
      <c r="F455" s="313">
        <v>45660</v>
      </c>
    </row>
    <row r="456" spans="2:6" ht="15">
      <c r="B456" s="311">
        <v>45653</v>
      </c>
      <c r="C456" s="312" t="s">
        <v>389</v>
      </c>
      <c r="D456" s="306" t="s">
        <v>387</v>
      </c>
      <c r="E456" s="307">
        <v>10007408508</v>
      </c>
      <c r="F456" s="313">
        <v>45660</v>
      </c>
    </row>
    <row r="457" spans="2:6">
      <c r="B457" s="311">
        <v>45653</v>
      </c>
      <c r="C457" s="306" t="s">
        <v>390</v>
      </c>
      <c r="D457" s="306" t="s">
        <v>387</v>
      </c>
      <c r="E457" s="307">
        <v>10216985235</v>
      </c>
      <c r="F457" s="313">
        <v>45660</v>
      </c>
    </row>
    <row r="458" spans="2:6">
      <c r="B458" s="311">
        <v>45656</v>
      </c>
      <c r="C458" s="306" t="s">
        <v>390</v>
      </c>
      <c r="D458" s="306" t="s">
        <v>387</v>
      </c>
      <c r="E458" s="307">
        <v>10222746384</v>
      </c>
      <c r="F458" s="313">
        <v>45663</v>
      </c>
    </row>
    <row r="459" spans="2:6">
      <c r="B459" s="289" t="s">
        <v>391</v>
      </c>
      <c r="C459" s="290"/>
      <c r="D459" s="99"/>
      <c r="E459" s="314">
        <v>-50774367</v>
      </c>
      <c r="F459" s="292"/>
    </row>
    <row r="460" spans="2:6">
      <c r="B460" s="64" t="s">
        <v>392</v>
      </c>
      <c r="C460" s="96"/>
      <c r="D460" s="106"/>
      <c r="E460" s="339">
        <f>SUM(E454:E459)</f>
        <v>53107373636</v>
      </c>
      <c r="F460" s="7"/>
    </row>
    <row r="462" spans="2:6">
      <c r="B462" s="279">
        <v>45652</v>
      </c>
      <c r="C462" s="288" t="s">
        <v>393</v>
      </c>
      <c r="D462" s="288" t="s">
        <v>302</v>
      </c>
      <c r="E462" s="293">
        <v>2005427.8499999999</v>
      </c>
      <c r="F462" s="294">
        <v>45659</v>
      </c>
    </row>
    <row r="463" spans="2:6">
      <c r="B463" s="277">
        <v>45652</v>
      </c>
      <c r="C463" s="99" t="s">
        <v>394</v>
      </c>
      <c r="D463" s="99" t="s">
        <v>302</v>
      </c>
      <c r="E463" s="295">
        <v>2034947.3599999999</v>
      </c>
      <c r="F463" s="278">
        <v>45659</v>
      </c>
    </row>
    <row r="464" spans="2:6">
      <c r="B464" s="277">
        <v>45653</v>
      </c>
      <c r="C464" s="99" t="s">
        <v>393</v>
      </c>
      <c r="D464" s="99" t="s">
        <v>302</v>
      </c>
      <c r="E464" s="295">
        <v>1504255.98</v>
      </c>
      <c r="F464" s="278">
        <v>45660</v>
      </c>
    </row>
    <row r="465" spans="2:8">
      <c r="B465" s="277">
        <v>45653</v>
      </c>
      <c r="C465" s="99" t="s">
        <v>395</v>
      </c>
      <c r="D465" s="99" t="s">
        <v>302</v>
      </c>
      <c r="E465" s="295">
        <v>2517823</v>
      </c>
      <c r="F465" s="278">
        <v>45660</v>
      </c>
    </row>
    <row r="466" spans="2:8">
      <c r="B466" s="277">
        <v>45656</v>
      </c>
      <c r="C466" s="99" t="s">
        <v>393</v>
      </c>
      <c r="D466" s="99" t="s">
        <v>302</v>
      </c>
      <c r="E466" s="295">
        <v>2006415</v>
      </c>
      <c r="F466" s="278">
        <v>45663</v>
      </c>
    </row>
    <row r="467" spans="2:8">
      <c r="B467" s="296" t="s">
        <v>391</v>
      </c>
      <c r="C467" s="99"/>
      <c r="D467" s="99"/>
      <c r="E467" s="295">
        <v>-2932.2863397425353</v>
      </c>
      <c r="F467" s="278"/>
    </row>
    <row r="468" spans="2:8">
      <c r="B468" s="64" t="s">
        <v>396</v>
      </c>
      <c r="C468" s="96"/>
      <c r="D468" s="97"/>
      <c r="E468" s="101">
        <f>SUM(E462:E467)</f>
        <v>10065936.903660256</v>
      </c>
      <c r="F468" s="97"/>
    </row>
    <row r="469" spans="2:8">
      <c r="B469" s="64" t="s">
        <v>370</v>
      </c>
      <c r="C469" s="102"/>
      <c r="D469" s="102"/>
      <c r="E469" s="103">
        <f>+D367</f>
        <v>7843.41</v>
      </c>
      <c r="F469" s="104"/>
    </row>
    <row r="470" spans="2:8">
      <c r="B470" s="25"/>
      <c r="C470" s="25"/>
      <c r="D470" s="25"/>
      <c r="E470" s="105"/>
      <c r="F470" s="25"/>
    </row>
    <row r="471" spans="2:8">
      <c r="B471" s="64" t="s">
        <v>396</v>
      </c>
      <c r="C471" s="96"/>
      <c r="D471" s="106"/>
      <c r="E471" s="76">
        <f>+E468*E469-2</f>
        <v>78951270167.537888</v>
      </c>
      <c r="F471" s="97"/>
    </row>
    <row r="472" spans="2:8">
      <c r="B472" s="64" t="s">
        <v>397</v>
      </c>
      <c r="C472" s="96"/>
      <c r="D472" s="106">
        <f>+B452</f>
        <v>45657</v>
      </c>
      <c r="E472" s="76">
        <f>+E460+E471</f>
        <v>132058643803.53789</v>
      </c>
      <c r="F472" s="97"/>
    </row>
    <row r="474" spans="2:8">
      <c r="B474" s="464" t="s">
        <v>292</v>
      </c>
      <c r="C474" s="464"/>
      <c r="D474" s="464"/>
      <c r="E474" s="464"/>
      <c r="F474" s="464"/>
      <c r="G474" s="464"/>
      <c r="H474" s="464"/>
    </row>
    <row r="476" spans="2:8">
      <c r="B476" s="468" t="s">
        <v>399</v>
      </c>
      <c r="C476" s="468"/>
      <c r="D476" s="468"/>
      <c r="E476" s="468"/>
      <c r="F476" s="468"/>
      <c r="G476" s="468"/>
      <c r="H476" s="468"/>
    </row>
    <row r="478" spans="2:8">
      <c r="B478" s="468" t="s">
        <v>400</v>
      </c>
      <c r="C478" s="468"/>
      <c r="D478" s="468"/>
      <c r="E478" s="468"/>
      <c r="F478" s="468"/>
      <c r="G478" s="468"/>
      <c r="H478" s="468"/>
    </row>
    <row r="480" spans="2:8">
      <c r="B480" s="60" t="s">
        <v>176</v>
      </c>
      <c r="C480" s="61">
        <f>+C364</f>
        <v>46022</v>
      </c>
      <c r="D480" s="61">
        <f>+D364</f>
        <v>45657</v>
      </c>
    </row>
    <row r="481" spans="2:8">
      <c r="B481" s="62" t="s">
        <v>402</v>
      </c>
      <c r="C481" s="63">
        <v>484329580</v>
      </c>
      <c r="D481" s="63">
        <v>38884097</v>
      </c>
    </row>
    <row r="482" spans="2:8">
      <c r="B482" s="37" t="s">
        <v>401</v>
      </c>
      <c r="C482" s="6">
        <v>286545437</v>
      </c>
      <c r="D482" s="6">
        <v>328122189</v>
      </c>
    </row>
    <row r="483" spans="2:8">
      <c r="B483" s="64" t="s">
        <v>65</v>
      </c>
      <c r="C483" s="65">
        <f>SUM(C481:C482)</f>
        <v>770875017</v>
      </c>
      <c r="D483" s="65">
        <f>SUM(D481:D482)</f>
        <v>367006286</v>
      </c>
    </row>
    <row r="484" spans="2:8">
      <c r="B484" s="25"/>
      <c r="C484" s="426"/>
      <c r="D484" s="426"/>
    </row>
    <row r="485" spans="2:8">
      <c r="B485" s="464" t="s">
        <v>675</v>
      </c>
      <c r="C485" s="464"/>
      <c r="D485" s="464"/>
      <c r="E485" s="464"/>
      <c r="F485" s="464"/>
      <c r="G485" s="464"/>
      <c r="H485" s="464"/>
    </row>
    <row r="487" spans="2:8">
      <c r="B487" s="66" t="s">
        <v>176</v>
      </c>
      <c r="C487" s="61">
        <v>46022</v>
      </c>
      <c r="D487" s="61">
        <v>45657</v>
      </c>
    </row>
    <row r="488" spans="2:8">
      <c r="B488" s="42" t="s">
        <v>676</v>
      </c>
      <c r="C488" s="67">
        <v>10510592765</v>
      </c>
      <c r="D488" s="67">
        <v>6904511969</v>
      </c>
    </row>
    <row r="489" spans="2:8">
      <c r="B489" s="4" t="s">
        <v>677</v>
      </c>
      <c r="C489" s="427">
        <v>1150810286</v>
      </c>
      <c r="D489" s="427">
        <v>1403598132</v>
      </c>
    </row>
    <row r="490" spans="2:8">
      <c r="B490" s="428" t="s">
        <v>65</v>
      </c>
      <c r="C490" s="65">
        <v>11661403051</v>
      </c>
      <c r="D490" s="65">
        <v>8308110101</v>
      </c>
    </row>
    <row r="491" spans="2:8">
      <c r="B491" s="25"/>
      <c r="C491" s="426"/>
      <c r="D491" s="426"/>
    </row>
    <row r="492" spans="2:8">
      <c r="B492" s="468" t="s">
        <v>403</v>
      </c>
      <c r="C492" s="468"/>
      <c r="D492" s="468"/>
      <c r="E492" s="468"/>
      <c r="F492" s="468"/>
      <c r="G492" s="468"/>
      <c r="H492" s="468"/>
    </row>
    <row r="494" spans="2:8">
      <c r="B494" s="468" t="s">
        <v>404</v>
      </c>
      <c r="C494" s="468"/>
      <c r="D494" s="468"/>
      <c r="E494" s="468"/>
      <c r="F494" s="468"/>
      <c r="G494" s="468"/>
      <c r="H494" s="468"/>
    </row>
    <row r="496" spans="2:8">
      <c r="B496" s="25" t="s">
        <v>101</v>
      </c>
    </row>
    <row r="497" spans="2:6" ht="15">
      <c r="B497" s="68" t="s">
        <v>176</v>
      </c>
      <c r="C497" s="69">
        <f>+C480</f>
        <v>46022</v>
      </c>
      <c r="D497" s="69">
        <f>+D480</f>
        <v>45657</v>
      </c>
    </row>
    <row r="498" spans="2:6">
      <c r="B498" s="32" t="s">
        <v>629</v>
      </c>
      <c r="C498" s="70">
        <v>1052686571</v>
      </c>
      <c r="D498" s="71">
        <v>468161926</v>
      </c>
    </row>
    <row r="499" spans="2:6">
      <c r="B499" s="32" t="s">
        <v>609</v>
      </c>
      <c r="C499" s="70">
        <v>839532500</v>
      </c>
      <c r="D499" s="70">
        <v>0</v>
      </c>
    </row>
    <row r="500" spans="2:6">
      <c r="B500" s="32" t="s">
        <v>406</v>
      </c>
      <c r="C500" s="70">
        <v>29043017</v>
      </c>
      <c r="D500" s="70">
        <v>27645995</v>
      </c>
    </row>
    <row r="501" spans="2:6">
      <c r="B501" s="32" t="s">
        <v>630</v>
      </c>
      <c r="C501" s="70">
        <v>12903070</v>
      </c>
      <c r="D501" s="70">
        <v>0</v>
      </c>
    </row>
    <row r="502" spans="2:6">
      <c r="B502" s="32" t="s">
        <v>405</v>
      </c>
      <c r="C502" s="70">
        <v>6557249</v>
      </c>
      <c r="D502" s="71">
        <v>608960000</v>
      </c>
    </row>
    <row r="503" spans="2:6">
      <c r="B503" s="32" t="s">
        <v>616</v>
      </c>
      <c r="C503" s="70">
        <v>5353470</v>
      </c>
      <c r="D503" s="70">
        <v>0</v>
      </c>
    </row>
    <row r="504" spans="2:6">
      <c r="B504" s="72" t="s">
        <v>407</v>
      </c>
      <c r="C504" s="70">
        <v>0</v>
      </c>
      <c r="D504" s="70">
        <v>23946022</v>
      </c>
    </row>
    <row r="505" spans="2:6">
      <c r="B505" s="64" t="s">
        <v>346</v>
      </c>
      <c r="C505" s="73">
        <f>SUM(C498:C504)</f>
        <v>1946075877</v>
      </c>
      <c r="D505" s="73">
        <f>SUM(D498:D504)</f>
        <v>1128713943</v>
      </c>
    </row>
    <row r="507" spans="2:6" ht="15">
      <c r="B507" s="74" t="s">
        <v>408</v>
      </c>
    </row>
    <row r="509" spans="2:6" ht="15">
      <c r="B509" s="26" t="s">
        <v>176</v>
      </c>
      <c r="C509" s="26" t="s">
        <v>409</v>
      </c>
      <c r="D509" s="26" t="s">
        <v>410</v>
      </c>
      <c r="E509" s="26" t="s">
        <v>411</v>
      </c>
      <c r="F509" s="26" t="s">
        <v>412</v>
      </c>
    </row>
    <row r="510" spans="2:6">
      <c r="B510" s="42" t="s">
        <v>48</v>
      </c>
      <c r="C510" s="63">
        <v>40000000000</v>
      </c>
      <c r="D510" s="63">
        <v>9000000000</v>
      </c>
      <c r="E510" s="63">
        <v>0</v>
      </c>
      <c r="F510" s="63">
        <f>SUM(C510:E510)</f>
        <v>49000000000</v>
      </c>
    </row>
    <row r="511" spans="2:6">
      <c r="B511" s="32" t="s">
        <v>413</v>
      </c>
      <c r="C511" s="75">
        <v>0</v>
      </c>
      <c r="D511" s="75">
        <v>0</v>
      </c>
      <c r="E511" s="75">
        <v>0</v>
      </c>
      <c r="F511" s="75">
        <f t="shared" ref="F511:F515" si="2">SUM(C511:E511)</f>
        <v>0</v>
      </c>
    </row>
    <row r="512" spans="2:6">
      <c r="B512" s="32" t="s">
        <v>414</v>
      </c>
      <c r="C512" s="75">
        <v>3377658452</v>
      </c>
      <c r="D512" s="75">
        <v>753258738</v>
      </c>
      <c r="E512" s="75">
        <v>0</v>
      </c>
      <c r="F512" s="75">
        <f t="shared" si="2"/>
        <v>4130917190</v>
      </c>
    </row>
    <row r="513" spans="2:8">
      <c r="B513" s="32" t="s">
        <v>263</v>
      </c>
      <c r="C513" s="75">
        <v>988500000</v>
      </c>
      <c r="D513" s="75">
        <v>557000000</v>
      </c>
      <c r="E513" s="75">
        <v>0</v>
      </c>
      <c r="F513" s="75">
        <f t="shared" si="2"/>
        <v>1545500000</v>
      </c>
    </row>
    <row r="514" spans="2:8">
      <c r="B514" s="32" t="s">
        <v>415</v>
      </c>
      <c r="C514" s="75">
        <v>0</v>
      </c>
      <c r="D514" s="75">
        <v>15065174752</v>
      </c>
      <c r="E514" s="75">
        <v>-15065174752</v>
      </c>
      <c r="F514" s="75">
        <f t="shared" si="2"/>
        <v>0</v>
      </c>
    </row>
    <row r="515" spans="2:8">
      <c r="B515" s="4" t="s">
        <v>159</v>
      </c>
      <c r="C515" s="6">
        <v>15065174752</v>
      </c>
      <c r="D515" s="6">
        <v>14736902627</v>
      </c>
      <c r="E515" s="6">
        <v>-15065174752</v>
      </c>
      <c r="F515" s="6">
        <f t="shared" si="2"/>
        <v>14736902627</v>
      </c>
    </row>
    <row r="516" spans="2:8">
      <c r="B516" s="29" t="s">
        <v>65</v>
      </c>
      <c r="C516" s="76">
        <f>SUM(C510:C515)</f>
        <v>59431333204</v>
      </c>
      <c r="D516" s="76">
        <f>SUM(D510:D515)</f>
        <v>40112336117</v>
      </c>
      <c r="E516" s="76">
        <f>SUM(E510:E515)</f>
        <v>-30130349504</v>
      </c>
      <c r="F516" s="76">
        <f>SUM(F510:F515)</f>
        <v>69413319817</v>
      </c>
    </row>
    <row r="518" spans="2:8">
      <c r="B518" s="464" t="s">
        <v>416</v>
      </c>
      <c r="C518" s="464"/>
      <c r="D518" s="464"/>
      <c r="E518" s="464"/>
      <c r="F518" s="464"/>
      <c r="G518" s="464"/>
      <c r="H518" s="464"/>
    </row>
    <row r="520" spans="2:8">
      <c r="B520" s="464" t="s">
        <v>658</v>
      </c>
      <c r="C520" s="464"/>
      <c r="D520" s="464"/>
      <c r="E520" s="464"/>
      <c r="F520" s="464"/>
      <c r="G520" s="464"/>
      <c r="H520" s="464"/>
    </row>
    <row r="521" spans="2:8" ht="378" customHeight="1">
      <c r="B521" s="463" t="s">
        <v>659</v>
      </c>
      <c r="C521" s="463"/>
      <c r="D521" s="463"/>
      <c r="E521" s="463"/>
      <c r="F521" s="463"/>
      <c r="G521" s="463"/>
    </row>
    <row r="523" spans="2:8">
      <c r="B523" s="468" t="s">
        <v>660</v>
      </c>
      <c r="C523" s="468"/>
      <c r="D523" s="468"/>
      <c r="E523" s="468"/>
      <c r="F523" s="468"/>
      <c r="G523" s="468"/>
      <c r="H523" s="468"/>
    </row>
    <row r="524" spans="2:8">
      <c r="B524" s="77" t="s">
        <v>176</v>
      </c>
      <c r="C524" s="78">
        <f>+C497</f>
        <v>46022</v>
      </c>
      <c r="D524" s="78">
        <v>45657</v>
      </c>
    </row>
    <row r="525" spans="2:8">
      <c r="B525" s="79" t="s">
        <v>579</v>
      </c>
      <c r="C525" s="43">
        <v>734768294</v>
      </c>
      <c r="D525" s="80">
        <v>0</v>
      </c>
    </row>
    <row r="526" spans="2:8">
      <c r="B526" s="81" t="s">
        <v>419</v>
      </c>
      <c r="C526" s="43">
        <v>513350797</v>
      </c>
      <c r="D526" s="80">
        <v>461270932</v>
      </c>
    </row>
    <row r="527" spans="2:8">
      <c r="B527" s="81" t="s">
        <v>420</v>
      </c>
      <c r="C527" s="43">
        <v>293981522</v>
      </c>
      <c r="D527" s="80">
        <v>356721492</v>
      </c>
    </row>
    <row r="528" spans="2:8">
      <c r="B528" s="81" t="s">
        <v>617</v>
      </c>
      <c r="C528" s="43">
        <v>200424885</v>
      </c>
      <c r="D528" s="80">
        <v>0</v>
      </c>
    </row>
    <row r="529" spans="2:8">
      <c r="B529" s="81" t="s">
        <v>418</v>
      </c>
      <c r="C529" s="43">
        <v>15557001</v>
      </c>
      <c r="D529" s="80">
        <v>208656177</v>
      </c>
    </row>
    <row r="530" spans="2:8">
      <c r="B530" s="355" t="s">
        <v>210</v>
      </c>
      <c r="C530" s="43">
        <v>0</v>
      </c>
      <c r="D530" s="80">
        <v>63850344</v>
      </c>
    </row>
    <row r="531" spans="2:8">
      <c r="B531" s="81" t="s">
        <v>417</v>
      </c>
      <c r="C531" s="43">
        <v>0</v>
      </c>
      <c r="D531" s="80">
        <v>602224621</v>
      </c>
    </row>
    <row r="532" spans="2:8">
      <c r="B532" s="81" t="s">
        <v>421</v>
      </c>
      <c r="C532" s="43">
        <v>0</v>
      </c>
      <c r="D532" s="80">
        <v>15122817</v>
      </c>
    </row>
    <row r="533" spans="2:8">
      <c r="B533" s="82" t="s">
        <v>65</v>
      </c>
      <c r="C533" s="83">
        <f>SUM(C525:C532)</f>
        <v>1758082499</v>
      </c>
      <c r="D533" s="83">
        <f>SUM(D525:D532)</f>
        <v>1707846383</v>
      </c>
    </row>
    <row r="535" spans="2:8">
      <c r="B535" s="468" t="s">
        <v>661</v>
      </c>
      <c r="C535" s="468"/>
      <c r="D535" s="468"/>
      <c r="E535" s="468"/>
      <c r="F535" s="468"/>
      <c r="G535" s="468"/>
      <c r="H535" s="468"/>
    </row>
    <row r="537" spans="2:8">
      <c r="B537" s="468" t="s">
        <v>187</v>
      </c>
      <c r="C537" s="468"/>
      <c r="D537" s="468"/>
      <c r="E537" s="468"/>
      <c r="F537" s="468"/>
      <c r="G537" s="468"/>
      <c r="H537" s="468"/>
    </row>
    <row r="538" spans="2:8">
      <c r="B538" s="84" t="s">
        <v>176</v>
      </c>
      <c r="C538" s="91">
        <f>+C524</f>
        <v>46022</v>
      </c>
      <c r="D538" s="91">
        <f>+D524</f>
        <v>45657</v>
      </c>
    </row>
    <row r="539" spans="2:8">
      <c r="B539" s="85" t="s">
        <v>618</v>
      </c>
      <c r="C539" s="80">
        <v>448159636</v>
      </c>
      <c r="D539" s="80">
        <v>274285861</v>
      </c>
    </row>
    <row r="540" spans="2:8">
      <c r="B540" s="87" t="s">
        <v>422</v>
      </c>
      <c r="C540" s="80">
        <v>111056652</v>
      </c>
      <c r="D540" s="80">
        <v>73388197</v>
      </c>
    </row>
    <row r="541" spans="2:8">
      <c r="B541" s="87" t="s">
        <v>423</v>
      </c>
      <c r="C541" s="80">
        <v>60270587</v>
      </c>
      <c r="D541" s="80">
        <v>70221299</v>
      </c>
    </row>
    <row r="542" spans="2:8">
      <c r="B542" s="87" t="s">
        <v>187</v>
      </c>
      <c r="C542" s="80">
        <v>11473941</v>
      </c>
      <c r="D542" s="80">
        <v>242280440</v>
      </c>
    </row>
    <row r="543" spans="2:8">
      <c r="B543" s="89" t="s">
        <v>65</v>
      </c>
      <c r="C543" s="90">
        <f>SUM(C539:C542)</f>
        <v>630960816</v>
      </c>
      <c r="D543" s="90">
        <f>SUM(D539:D542)</f>
        <v>660175797</v>
      </c>
    </row>
    <row r="545" spans="2:8">
      <c r="B545" s="468" t="s">
        <v>193</v>
      </c>
      <c r="C545" s="468"/>
      <c r="D545" s="468"/>
      <c r="E545" s="468"/>
      <c r="F545" s="468"/>
      <c r="G545" s="468"/>
      <c r="H545" s="468"/>
    </row>
    <row r="546" spans="2:8">
      <c r="B546" s="84" t="s">
        <v>176</v>
      </c>
      <c r="C546" s="91">
        <f>+C538</f>
        <v>46022</v>
      </c>
      <c r="D546" s="91">
        <f>+D538</f>
        <v>45657</v>
      </c>
    </row>
    <row r="547" spans="2:8">
      <c r="B547" s="87" t="s">
        <v>619</v>
      </c>
      <c r="C547" s="80">
        <v>245317136</v>
      </c>
      <c r="D547" s="88">
        <v>0</v>
      </c>
    </row>
    <row r="548" spans="2:8">
      <c r="B548" s="87" t="s">
        <v>426</v>
      </c>
      <c r="C548" s="80">
        <v>133483918</v>
      </c>
      <c r="D548" s="88">
        <v>115953667</v>
      </c>
    </row>
    <row r="549" spans="2:8">
      <c r="B549" s="87" t="s">
        <v>427</v>
      </c>
      <c r="C549" s="80">
        <v>73726165</v>
      </c>
      <c r="D549" s="88">
        <v>34526354</v>
      </c>
    </row>
    <row r="550" spans="2:8">
      <c r="B550" s="87" t="s">
        <v>424</v>
      </c>
      <c r="C550" s="80">
        <v>51007760</v>
      </c>
      <c r="D550" s="88">
        <v>585398741</v>
      </c>
    </row>
    <row r="551" spans="2:8">
      <c r="B551" s="87" t="s">
        <v>425</v>
      </c>
      <c r="C551" s="379">
        <v>37063728</v>
      </c>
      <c r="D551" s="88">
        <v>527772779</v>
      </c>
    </row>
    <row r="552" spans="2:8">
      <c r="B552" s="92" t="s">
        <v>65</v>
      </c>
      <c r="C552" s="378">
        <f>SUM(C547:C551)</f>
        <v>540598707</v>
      </c>
      <c r="D552" s="90">
        <f>SUM(D547:D551)</f>
        <v>1263651541</v>
      </c>
    </row>
    <row r="554" spans="2:8">
      <c r="B554" s="468" t="s">
        <v>203</v>
      </c>
      <c r="C554" s="468"/>
      <c r="D554" s="468"/>
      <c r="E554" s="468"/>
      <c r="F554" s="468"/>
      <c r="G554" s="468"/>
      <c r="H554" s="468"/>
    </row>
    <row r="555" spans="2:8">
      <c r="B555" s="84" t="s">
        <v>176</v>
      </c>
      <c r="C555" s="91">
        <f>+C546</f>
        <v>46022</v>
      </c>
      <c r="D555" s="91">
        <f>+D546</f>
        <v>45657</v>
      </c>
    </row>
    <row r="556" spans="2:8">
      <c r="B556" s="85" t="s">
        <v>430</v>
      </c>
      <c r="C556" s="86">
        <v>1549534941</v>
      </c>
      <c r="D556" s="88">
        <v>987426802</v>
      </c>
    </row>
    <row r="557" spans="2:8">
      <c r="B557" s="87" t="s">
        <v>429</v>
      </c>
      <c r="C557" s="80">
        <v>1431359010</v>
      </c>
      <c r="D557" s="88">
        <v>1295429164</v>
      </c>
    </row>
    <row r="558" spans="2:8">
      <c r="B558" s="87" t="s">
        <v>433</v>
      </c>
      <c r="C558" s="80">
        <v>376840706</v>
      </c>
      <c r="D558" s="88">
        <v>75728587</v>
      </c>
    </row>
    <row r="559" spans="2:8">
      <c r="B559" s="87" t="s">
        <v>431</v>
      </c>
      <c r="C559" s="80">
        <v>173987145</v>
      </c>
      <c r="D559" s="88">
        <v>102553024</v>
      </c>
    </row>
    <row r="560" spans="2:8">
      <c r="B560" s="87" t="s">
        <v>434</v>
      </c>
      <c r="C560" s="80">
        <v>93080614</v>
      </c>
      <c r="D560" s="88">
        <v>66834634</v>
      </c>
    </row>
    <row r="561" spans="2:8">
      <c r="B561" s="87" t="s">
        <v>436</v>
      </c>
      <c r="C561" s="80">
        <v>52243918</v>
      </c>
      <c r="D561" s="88">
        <v>19611569</v>
      </c>
    </row>
    <row r="562" spans="2:8">
      <c r="B562" s="87" t="s">
        <v>432</v>
      </c>
      <c r="C562" s="80">
        <v>43888030</v>
      </c>
      <c r="D562" s="88">
        <v>77913549</v>
      </c>
    </row>
    <row r="563" spans="2:8">
      <c r="B563" s="87" t="s">
        <v>435</v>
      </c>
      <c r="C563" s="80">
        <v>27270618</v>
      </c>
      <c r="D563" s="88">
        <v>47389679</v>
      </c>
    </row>
    <row r="564" spans="2:8">
      <c r="B564" s="87" t="s">
        <v>437</v>
      </c>
      <c r="C564" s="80">
        <v>1384448</v>
      </c>
      <c r="D564" s="88">
        <v>1399996</v>
      </c>
    </row>
    <row r="565" spans="2:8">
      <c r="B565" s="87" t="s">
        <v>428</v>
      </c>
      <c r="C565" s="80">
        <v>0</v>
      </c>
      <c r="D565" s="88">
        <v>1434825016</v>
      </c>
    </row>
    <row r="566" spans="2:8">
      <c r="B566" s="92" t="s">
        <v>65</v>
      </c>
      <c r="C566" s="90">
        <f>SUM(C556:C565)</f>
        <v>3749589430</v>
      </c>
      <c r="D566" s="90">
        <f>SUM(D556:D565)</f>
        <v>4109112020</v>
      </c>
    </row>
    <row r="568" spans="2:8">
      <c r="B568" s="25" t="s">
        <v>438</v>
      </c>
    </row>
    <row r="570" spans="2:8">
      <c r="B570" s="471" t="s">
        <v>439</v>
      </c>
      <c r="C570" s="471"/>
      <c r="D570" s="471"/>
      <c r="E570" s="471"/>
      <c r="F570" s="471"/>
      <c r="G570" s="471"/>
      <c r="H570" s="471"/>
    </row>
    <row r="571" spans="2:8">
      <c r="B571" s="471"/>
      <c r="C571" s="471"/>
      <c r="D571" s="471"/>
      <c r="E571" s="471"/>
      <c r="F571" s="471"/>
      <c r="G571" s="471"/>
      <c r="H571" s="471"/>
    </row>
    <row r="572" spans="2:8">
      <c r="B572" s="471" t="s">
        <v>440</v>
      </c>
      <c r="C572" s="471"/>
      <c r="D572" s="471"/>
      <c r="E572" s="471"/>
      <c r="F572" s="471"/>
      <c r="G572" s="471"/>
      <c r="H572" s="471"/>
    </row>
    <row r="573" spans="2:8">
      <c r="B573" s="471"/>
      <c r="C573" s="471"/>
      <c r="D573" s="471"/>
      <c r="E573" s="471"/>
      <c r="F573" s="471"/>
      <c r="G573" s="471"/>
      <c r="H573" s="471"/>
    </row>
    <row r="574" spans="2:8">
      <c r="B574" s="472" t="s">
        <v>441</v>
      </c>
      <c r="C574" s="472"/>
      <c r="D574" s="472"/>
      <c r="E574" s="472"/>
      <c r="F574" s="472"/>
      <c r="G574" s="472"/>
      <c r="H574" s="472"/>
    </row>
    <row r="575" spans="2:8">
      <c r="B575" s="472"/>
      <c r="C575" s="472"/>
      <c r="D575" s="472"/>
      <c r="E575" s="472"/>
      <c r="F575" s="472"/>
      <c r="G575" s="472"/>
      <c r="H575" s="472"/>
    </row>
    <row r="576" spans="2:8">
      <c r="B576" s="472"/>
      <c r="C576" s="472"/>
      <c r="D576" s="472"/>
      <c r="E576" s="472"/>
      <c r="F576" s="472"/>
      <c r="G576" s="472"/>
      <c r="H576" s="472"/>
    </row>
    <row r="577" spans="2:8">
      <c r="B577" s="472"/>
      <c r="C577" s="472"/>
      <c r="D577" s="472"/>
      <c r="E577" s="472"/>
      <c r="F577" s="472"/>
      <c r="G577" s="472"/>
      <c r="H577" s="472"/>
    </row>
    <row r="578" spans="2:8">
      <c r="B578" s="472"/>
      <c r="C578" s="472"/>
      <c r="D578" s="472"/>
      <c r="E578" s="472"/>
      <c r="F578" s="472"/>
      <c r="G578" s="472"/>
      <c r="H578" s="472"/>
    </row>
    <row r="579" spans="2:8">
      <c r="B579" s="472"/>
      <c r="C579" s="472"/>
      <c r="D579" s="472"/>
      <c r="E579" s="472"/>
      <c r="F579" s="472"/>
      <c r="G579" s="472"/>
      <c r="H579" s="472"/>
    </row>
    <row r="580" spans="2:8">
      <c r="B580" s="472"/>
      <c r="C580" s="472"/>
      <c r="D580" s="472"/>
      <c r="E580" s="472"/>
      <c r="F580" s="472"/>
      <c r="G580" s="472"/>
      <c r="H580" s="472"/>
    </row>
    <row r="581" spans="2:8">
      <c r="B581" s="472"/>
      <c r="C581" s="472"/>
      <c r="D581" s="472"/>
      <c r="E581" s="472"/>
      <c r="F581" s="472"/>
      <c r="G581" s="472"/>
      <c r="H581" s="472"/>
    </row>
    <row r="582" spans="2:8">
      <c r="B582" s="472"/>
      <c r="C582" s="472"/>
      <c r="D582" s="472"/>
      <c r="E582" s="472"/>
      <c r="F582" s="472"/>
      <c r="G582" s="472"/>
      <c r="H582" s="472"/>
    </row>
    <row r="584" spans="2:8">
      <c r="B584" s="464" t="s">
        <v>442</v>
      </c>
      <c r="C584" s="464"/>
      <c r="D584" s="464"/>
      <c r="E584" s="464"/>
      <c r="F584" s="464"/>
      <c r="G584" s="464"/>
      <c r="H584" s="464"/>
    </row>
    <row r="586" spans="2:8">
      <c r="B586" s="470" t="s">
        <v>443</v>
      </c>
      <c r="C586" s="463"/>
      <c r="D586" s="463"/>
      <c r="E586" s="463"/>
      <c r="F586" s="463"/>
      <c r="G586" s="463"/>
      <c r="H586" s="463"/>
    </row>
    <row r="587" spans="2:8">
      <c r="B587" s="463"/>
      <c r="C587" s="463"/>
      <c r="D587" s="463"/>
      <c r="E587" s="463"/>
      <c r="F587" s="463"/>
      <c r="G587" s="463"/>
      <c r="H587" s="463"/>
    </row>
    <row r="589" spans="2:8">
      <c r="B589" s="464" t="s">
        <v>444</v>
      </c>
      <c r="C589" s="464"/>
      <c r="D589" s="464"/>
      <c r="E589" s="464"/>
      <c r="F589" s="464"/>
      <c r="G589" s="464"/>
      <c r="H589" s="464"/>
    </row>
    <row r="591" spans="2:8">
      <c r="B591" s="463" t="s">
        <v>445</v>
      </c>
      <c r="C591" s="463"/>
      <c r="D591" s="463"/>
      <c r="E591" s="463"/>
      <c r="F591" s="463"/>
      <c r="G591" s="463"/>
      <c r="H591" s="463"/>
    </row>
    <row r="593" spans="2:8">
      <c r="B593" s="468" t="s">
        <v>446</v>
      </c>
      <c r="C593" s="468"/>
      <c r="D593" s="468"/>
      <c r="E593" s="468"/>
      <c r="F593" s="468"/>
      <c r="G593" s="468"/>
      <c r="H593" s="468"/>
    </row>
    <row r="595" spans="2:8" ht="15" customHeight="1">
      <c r="B595" s="469" t="s">
        <v>447</v>
      </c>
      <c r="C595" s="469"/>
      <c r="D595" s="469"/>
      <c r="E595" s="469"/>
      <c r="F595" s="469"/>
      <c r="G595" s="469"/>
      <c r="H595" s="469"/>
    </row>
    <row r="597" spans="2:8">
      <c r="B597" s="55" t="s">
        <v>448</v>
      </c>
      <c r="C597" s="55"/>
      <c r="D597" s="55"/>
      <c r="E597" s="55"/>
      <c r="F597" s="55"/>
      <c r="G597" s="55"/>
      <c r="H597" s="55"/>
    </row>
    <row r="599" spans="2:8">
      <c r="B599" s="470" t="s">
        <v>449</v>
      </c>
      <c r="C599" s="470"/>
      <c r="D599" s="470"/>
      <c r="E599" s="470"/>
      <c r="F599" s="470"/>
      <c r="G599" s="470"/>
      <c r="H599" s="470"/>
    </row>
    <row r="600" spans="2:8">
      <c r="B600" s="470"/>
      <c r="C600" s="470"/>
      <c r="D600" s="470"/>
      <c r="E600" s="470"/>
      <c r="F600" s="470"/>
      <c r="G600" s="470"/>
      <c r="H600" s="470"/>
    </row>
    <row r="602" spans="2:8">
      <c r="B602" s="464" t="s">
        <v>450</v>
      </c>
      <c r="C602" s="464"/>
      <c r="D602" s="464"/>
      <c r="E602" s="464"/>
      <c r="F602" s="464"/>
      <c r="G602" s="464"/>
      <c r="H602" s="464"/>
    </row>
    <row r="604" spans="2:8">
      <c r="B604" s="465" t="s">
        <v>451</v>
      </c>
      <c r="C604" s="465"/>
      <c r="D604" s="465"/>
      <c r="E604" s="465"/>
      <c r="F604" s="465"/>
      <c r="G604" s="465"/>
      <c r="H604" s="465"/>
    </row>
    <row r="606" spans="2:8">
      <c r="B606" s="464" t="s">
        <v>452</v>
      </c>
      <c r="C606" s="464"/>
      <c r="D606" s="464"/>
      <c r="E606" s="464"/>
      <c r="F606" s="464"/>
      <c r="G606" s="464"/>
      <c r="H606" s="464"/>
    </row>
    <row r="608" spans="2:8">
      <c r="B608" s="466" t="s">
        <v>631</v>
      </c>
      <c r="C608" s="466"/>
      <c r="D608" s="466"/>
      <c r="E608" s="466"/>
      <c r="F608" s="466"/>
      <c r="G608" s="466"/>
      <c r="H608" s="466"/>
    </row>
    <row r="609" spans="1:10">
      <c r="B609" s="466"/>
      <c r="C609" s="466"/>
      <c r="D609" s="466"/>
      <c r="E609" s="466"/>
      <c r="F609" s="466"/>
      <c r="G609" s="466"/>
      <c r="H609" s="466"/>
    </row>
    <row r="610" spans="1:10">
      <c r="B610" s="466"/>
      <c r="C610" s="466"/>
      <c r="D610" s="466"/>
      <c r="E610" s="466"/>
      <c r="F610" s="466"/>
      <c r="G610" s="466"/>
      <c r="H610" s="466"/>
    </row>
    <row r="611" spans="1:10">
      <c r="B611" s="466"/>
      <c r="C611" s="466"/>
      <c r="D611" s="466"/>
      <c r="E611" s="466"/>
      <c r="F611" s="466"/>
      <c r="G611" s="466"/>
      <c r="H611" s="466"/>
    </row>
    <row r="612" spans="1:10">
      <c r="B612" s="466"/>
      <c r="C612" s="466"/>
      <c r="D612" s="466"/>
      <c r="E612" s="466"/>
      <c r="F612" s="466"/>
      <c r="G612" s="466"/>
      <c r="H612" s="466"/>
    </row>
    <row r="614" spans="1:10">
      <c r="A614" s="2"/>
      <c r="B614" s="467" t="s">
        <v>114</v>
      </c>
      <c r="C614" s="467"/>
      <c r="D614" s="467"/>
      <c r="E614" s="467"/>
      <c r="F614" s="467"/>
      <c r="G614" s="467"/>
      <c r="H614" s="467"/>
      <c r="I614" s="467"/>
    </row>
    <row r="615" spans="1:10">
      <c r="B615" s="439" t="s">
        <v>95</v>
      </c>
      <c r="C615" s="439"/>
      <c r="D615" s="439"/>
      <c r="E615" s="439"/>
      <c r="F615" s="439"/>
      <c r="G615" s="439"/>
      <c r="H615" s="439"/>
      <c r="I615" s="439"/>
    </row>
    <row r="616" spans="1:10">
      <c r="B616" s="439" t="s">
        <v>634</v>
      </c>
      <c r="C616" s="439"/>
      <c r="D616" s="439"/>
      <c r="E616" s="439"/>
      <c r="F616" s="439"/>
      <c r="G616" s="439"/>
      <c r="H616" s="439"/>
      <c r="I616" s="439"/>
    </row>
    <row r="618" spans="1:10">
      <c r="B618" s="25" t="s">
        <v>669</v>
      </c>
    </row>
    <row r="619" spans="1:10" ht="80.25" customHeight="1">
      <c r="B619" s="463" t="s">
        <v>670</v>
      </c>
      <c r="C619" s="463"/>
      <c r="D619" s="463"/>
      <c r="E619" s="463"/>
      <c r="F619" s="463"/>
      <c r="G619" s="463"/>
      <c r="H619" s="463"/>
      <c r="I619" s="463"/>
    </row>
    <row r="621" spans="1:10">
      <c r="B621" s="459" t="s">
        <v>453</v>
      </c>
      <c r="C621" s="460"/>
      <c r="D621" s="460"/>
      <c r="E621" s="460"/>
      <c r="F621" s="461"/>
      <c r="G621" s="459" t="s">
        <v>454</v>
      </c>
      <c r="H621" s="460"/>
      <c r="I621" s="461"/>
      <c r="J621" s="25"/>
    </row>
    <row r="622" spans="1:10" ht="30">
      <c r="B622" s="26" t="s">
        <v>455</v>
      </c>
      <c r="C622" s="27" t="s">
        <v>456</v>
      </c>
      <c r="D622" s="26" t="s">
        <v>457</v>
      </c>
      <c r="E622" s="27" t="s">
        <v>458</v>
      </c>
      <c r="F622" s="26" t="s">
        <v>459</v>
      </c>
      <c r="G622" s="26" t="s">
        <v>247</v>
      </c>
      <c r="H622" s="26" t="s">
        <v>460</v>
      </c>
      <c r="I622" s="26" t="s">
        <v>148</v>
      </c>
      <c r="J622" s="28"/>
    </row>
    <row r="623" spans="1:10" ht="16">
      <c r="B623" s="365" t="s">
        <v>590</v>
      </c>
      <c r="C623" s="238" t="s">
        <v>635</v>
      </c>
      <c r="D623" s="33">
        <v>10</v>
      </c>
      <c r="E623" s="33">
        <v>1000000</v>
      </c>
      <c r="F623" s="33">
        <v>10011986.30137</v>
      </c>
      <c r="G623" s="341" t="s">
        <v>615</v>
      </c>
      <c r="H623" s="34" t="s">
        <v>615</v>
      </c>
      <c r="I623" s="33" t="s">
        <v>615</v>
      </c>
    </row>
    <row r="624" spans="1:10" ht="16">
      <c r="B624" s="366" t="s">
        <v>636</v>
      </c>
      <c r="C624" s="239" t="s">
        <v>635</v>
      </c>
      <c r="D624" s="33">
        <v>33</v>
      </c>
      <c r="E624" s="33">
        <v>1000000</v>
      </c>
      <c r="F624" s="33">
        <v>33632876.712329</v>
      </c>
      <c r="G624" s="33">
        <v>107500000000</v>
      </c>
      <c r="H624" s="34">
        <v>22698275295</v>
      </c>
      <c r="I624" s="33">
        <v>218673310370</v>
      </c>
    </row>
    <row r="625" spans="2:9" ht="16">
      <c r="B625" s="366" t="s">
        <v>589</v>
      </c>
      <c r="C625" s="239" t="s">
        <v>635</v>
      </c>
      <c r="D625" s="33">
        <v>20</v>
      </c>
      <c r="E625" s="33">
        <v>1000000</v>
      </c>
      <c r="F625" s="33">
        <v>20455890.410959002</v>
      </c>
      <c r="G625" s="33">
        <v>65000000000</v>
      </c>
      <c r="H625" s="34">
        <v>27017039997.759998</v>
      </c>
      <c r="I625" s="33">
        <v>96554201034</v>
      </c>
    </row>
    <row r="626" spans="2:9" ht="16">
      <c r="B626" s="366" t="s">
        <v>569</v>
      </c>
      <c r="C626" s="239" t="s">
        <v>637</v>
      </c>
      <c r="D626" s="33">
        <v>7500</v>
      </c>
      <c r="E626" s="33">
        <v>1000000</v>
      </c>
      <c r="F626" s="33">
        <v>7609150684.9314995</v>
      </c>
      <c r="G626" s="33">
        <v>670630000000</v>
      </c>
      <c r="H626" s="34">
        <v>111924497991</v>
      </c>
      <c r="I626" s="33">
        <v>1146067998012</v>
      </c>
    </row>
    <row r="627" spans="2:9" ht="16">
      <c r="B627" s="366" t="s">
        <v>319</v>
      </c>
      <c r="C627" s="239" t="s">
        <v>637</v>
      </c>
      <c r="D627" s="33">
        <v>2771</v>
      </c>
      <c r="E627" s="33">
        <v>1000000</v>
      </c>
      <c r="F627" s="33">
        <v>2786065500.34864</v>
      </c>
      <c r="G627" s="33">
        <v>891542610513</v>
      </c>
      <c r="H627" s="34">
        <v>1258584942625</v>
      </c>
      <c r="I627" s="33">
        <v>7577510618874</v>
      </c>
    </row>
    <row r="628" spans="2:9" ht="16">
      <c r="B628" s="366" t="s">
        <v>563</v>
      </c>
      <c r="C628" s="239" t="s">
        <v>635</v>
      </c>
      <c r="D628" s="33">
        <v>228</v>
      </c>
      <c r="E628" s="33">
        <v>1000000</v>
      </c>
      <c r="F628" s="33">
        <v>231410037.91780999</v>
      </c>
      <c r="G628" s="33">
        <v>25000000000</v>
      </c>
      <c r="H628" s="34">
        <v>764738645</v>
      </c>
      <c r="I628" s="33">
        <v>44120729295</v>
      </c>
    </row>
    <row r="629" spans="2:9" ht="16">
      <c r="B629" s="366" t="s">
        <v>564</v>
      </c>
      <c r="C629" s="239" t="s">
        <v>635</v>
      </c>
      <c r="D629" s="33">
        <v>3820</v>
      </c>
      <c r="E629" s="33">
        <v>1000000</v>
      </c>
      <c r="F629" s="33">
        <v>3914261597.2570758</v>
      </c>
      <c r="G629" s="33">
        <v>105840500000</v>
      </c>
      <c r="H629" s="34">
        <v>7186453083</v>
      </c>
      <c r="I629" s="33">
        <v>152991222320</v>
      </c>
    </row>
    <row r="630" spans="2:9" ht="16">
      <c r="B630" s="366" t="s">
        <v>594</v>
      </c>
      <c r="C630" s="239" t="s">
        <v>635</v>
      </c>
      <c r="D630" s="33">
        <v>3</v>
      </c>
      <c r="E630" s="33">
        <v>1000000</v>
      </c>
      <c r="F630" s="33">
        <v>3051534.2465753001</v>
      </c>
      <c r="G630" s="33">
        <v>30000000000</v>
      </c>
      <c r="H630" s="34">
        <v>10678928000</v>
      </c>
      <c r="I630" s="33">
        <v>47536681000</v>
      </c>
    </row>
    <row r="631" spans="2:9" ht="16">
      <c r="B631" s="366" t="s">
        <v>595</v>
      </c>
      <c r="C631" s="239" t="s">
        <v>635</v>
      </c>
      <c r="D631" s="33">
        <v>483</v>
      </c>
      <c r="E631" s="33">
        <v>1000000</v>
      </c>
      <c r="F631" s="33">
        <v>489411328.76712</v>
      </c>
      <c r="G631" s="33">
        <v>89500000000</v>
      </c>
      <c r="H631" s="34">
        <v>2698381000</v>
      </c>
      <c r="I631" s="33">
        <v>133907145000</v>
      </c>
    </row>
    <row r="632" spans="2:9" ht="16">
      <c r="B632" s="366" t="s">
        <v>570</v>
      </c>
      <c r="C632" s="239" t="s">
        <v>635</v>
      </c>
      <c r="D632" s="33">
        <v>683</v>
      </c>
      <c r="E632" s="33">
        <v>1000000</v>
      </c>
      <c r="F632" s="33">
        <v>680144920.51080334</v>
      </c>
      <c r="G632" s="33">
        <v>2482500000000</v>
      </c>
      <c r="H632" s="34">
        <v>529661000000</v>
      </c>
      <c r="I632" s="33">
        <v>353528000000</v>
      </c>
    </row>
    <row r="633" spans="2:9" ht="16">
      <c r="B633" s="366" t="s">
        <v>593</v>
      </c>
      <c r="C633" s="239" t="s">
        <v>635</v>
      </c>
      <c r="D633" s="33">
        <v>57</v>
      </c>
      <c r="E633" s="33">
        <v>1000000</v>
      </c>
      <c r="F633" s="33">
        <v>57117513.698629998</v>
      </c>
      <c r="G633" s="33">
        <v>265300000000</v>
      </c>
      <c r="H633" s="34">
        <v>186486754000</v>
      </c>
      <c r="I633" s="33">
        <v>2133262977000</v>
      </c>
    </row>
    <row r="634" spans="2:9" ht="16">
      <c r="B634" s="366" t="s">
        <v>591</v>
      </c>
      <c r="C634" s="239" t="s">
        <v>635</v>
      </c>
      <c r="D634" s="33">
        <v>13</v>
      </c>
      <c r="E634" s="33">
        <v>1000000</v>
      </c>
      <c r="F634" s="33">
        <v>13028047.945204999</v>
      </c>
      <c r="G634" s="33">
        <v>100000000000</v>
      </c>
      <c r="H634" s="34">
        <v>56837542614</v>
      </c>
      <c r="I634" s="33">
        <v>604372699536</v>
      </c>
    </row>
    <row r="635" spans="2:9" ht="16">
      <c r="B635" s="366" t="s">
        <v>638</v>
      </c>
      <c r="C635" s="239" t="s">
        <v>635</v>
      </c>
      <c r="D635" s="33">
        <v>4011</v>
      </c>
      <c r="E635" s="33">
        <v>1000000</v>
      </c>
      <c r="F635" s="33">
        <v>4071389726.0273581</v>
      </c>
      <c r="G635" s="33">
        <v>400000000000</v>
      </c>
      <c r="H635" s="34">
        <v>53678952033</v>
      </c>
      <c r="I635" s="33">
        <v>864553893515</v>
      </c>
    </row>
    <row r="636" spans="2:9" ht="16">
      <c r="B636" s="366" t="s">
        <v>610</v>
      </c>
      <c r="C636" s="239" t="s">
        <v>635</v>
      </c>
      <c r="D636" s="33">
        <v>44</v>
      </c>
      <c r="E636" s="33">
        <v>1000000</v>
      </c>
      <c r="F636" s="33">
        <v>44047315.068493001</v>
      </c>
      <c r="G636" s="33">
        <v>124839000000</v>
      </c>
      <c r="H636" s="34">
        <v>88898178000</v>
      </c>
      <c r="I636" s="33">
        <v>343566477000</v>
      </c>
    </row>
    <row r="637" spans="2:9" ht="16">
      <c r="B637" s="366" t="s">
        <v>592</v>
      </c>
      <c r="C637" s="239" t="s">
        <v>635</v>
      </c>
      <c r="D637" s="33">
        <v>20</v>
      </c>
      <c r="E637" s="33">
        <v>1000000</v>
      </c>
      <c r="F637" s="33">
        <v>19331558.375490397</v>
      </c>
      <c r="G637" s="33">
        <v>99427000000</v>
      </c>
      <c r="H637" s="34">
        <v>22258968563</v>
      </c>
      <c r="I637" s="33">
        <v>154416166000</v>
      </c>
    </row>
    <row r="638" spans="2:9" ht="16">
      <c r="B638" s="366" t="s">
        <v>639</v>
      </c>
      <c r="C638" s="239" t="s">
        <v>635</v>
      </c>
      <c r="D638" s="33">
        <v>15</v>
      </c>
      <c r="E638" s="33">
        <v>1000000</v>
      </c>
      <c r="F638" s="33">
        <v>15070273.972603001</v>
      </c>
      <c r="G638" s="33">
        <v>500000000000</v>
      </c>
      <c r="H638" s="34">
        <v>138861739135</v>
      </c>
      <c r="I638" s="33">
        <v>699844905353</v>
      </c>
    </row>
    <row r="639" spans="2:9" ht="16">
      <c r="B639" s="366" t="s">
        <v>640</v>
      </c>
      <c r="C639" s="239" t="s">
        <v>635</v>
      </c>
      <c r="D639" s="33">
        <v>63</v>
      </c>
      <c r="E639" s="33">
        <v>1000000</v>
      </c>
      <c r="F639" s="33">
        <v>62890828.767122999</v>
      </c>
      <c r="G639" s="33">
        <v>45000000000</v>
      </c>
      <c r="H639" s="34">
        <v>847290000</v>
      </c>
      <c r="I639" s="33">
        <v>49291471000</v>
      </c>
    </row>
    <row r="640" spans="2:9" ht="16">
      <c r="B640" s="366" t="s">
        <v>597</v>
      </c>
      <c r="C640" s="239" t="s">
        <v>641</v>
      </c>
      <c r="D640" s="33">
        <v>11988</v>
      </c>
      <c r="E640" s="33">
        <v>1000000</v>
      </c>
      <c r="F640" s="33">
        <v>12372177801.6987</v>
      </c>
      <c r="G640" s="33" t="s">
        <v>615</v>
      </c>
      <c r="H640" s="34" t="s">
        <v>615</v>
      </c>
      <c r="I640" s="33" t="s">
        <v>615</v>
      </c>
    </row>
    <row r="641" spans="2:9" ht="16">
      <c r="B641" s="366" t="s">
        <v>612</v>
      </c>
      <c r="C641" s="239" t="s">
        <v>635</v>
      </c>
      <c r="D641" s="33">
        <v>2449</v>
      </c>
      <c r="E641" s="33">
        <v>1000000</v>
      </c>
      <c r="F641" s="33">
        <v>2513149965.7534471</v>
      </c>
      <c r="G641" s="33">
        <v>27502000000</v>
      </c>
      <c r="H641" s="34">
        <v>-2723253460</v>
      </c>
      <c r="I641" s="33">
        <v>25388210564</v>
      </c>
    </row>
    <row r="642" spans="2:9" ht="16">
      <c r="B642" s="366" t="s">
        <v>611</v>
      </c>
      <c r="C642" s="239" t="s">
        <v>635</v>
      </c>
      <c r="D642" s="33">
        <v>92</v>
      </c>
      <c r="E642" s="33">
        <v>1000000</v>
      </c>
      <c r="F642" s="33">
        <v>90102081.589040995</v>
      </c>
      <c r="G642" s="33">
        <v>6100000000000</v>
      </c>
      <c r="H642" s="34">
        <v>15312816616000</v>
      </c>
      <c r="I642" s="33">
        <v>261508127335000</v>
      </c>
    </row>
    <row r="643" spans="2:9" ht="16">
      <c r="B643" s="366" t="s">
        <v>568</v>
      </c>
      <c r="C643" s="239" t="s">
        <v>637</v>
      </c>
      <c r="D643" s="33">
        <v>1503</v>
      </c>
      <c r="E643" s="33">
        <v>1000000</v>
      </c>
      <c r="F643" s="33">
        <v>1509917917.8081899</v>
      </c>
      <c r="G643" s="33">
        <v>2617769223000</v>
      </c>
      <c r="H643" s="34">
        <v>640695316453</v>
      </c>
      <c r="I643" s="33">
        <v>3888563756819</v>
      </c>
    </row>
    <row r="644" spans="2:9" ht="16">
      <c r="B644" s="366" t="s">
        <v>642</v>
      </c>
      <c r="C644" s="239" t="s">
        <v>635</v>
      </c>
      <c r="D644" s="33">
        <v>100</v>
      </c>
      <c r="E644" s="33">
        <v>1000000</v>
      </c>
      <c r="F644" s="33">
        <v>99132876.712329</v>
      </c>
      <c r="G644" s="33">
        <v>67500000000</v>
      </c>
      <c r="H644" s="34">
        <v>4795887942</v>
      </c>
      <c r="I644" s="33">
        <v>79763516382</v>
      </c>
    </row>
    <row r="645" spans="2:9" ht="16">
      <c r="B645" s="366" t="s">
        <v>588</v>
      </c>
      <c r="C645" s="239" t="s">
        <v>635</v>
      </c>
      <c r="D645" s="33">
        <v>73997</v>
      </c>
      <c r="E645" s="33">
        <v>1000000</v>
      </c>
      <c r="F645" s="33">
        <v>74034404447.735092</v>
      </c>
      <c r="G645" s="33">
        <v>327244542307</v>
      </c>
      <c r="H645" s="34">
        <v>549592000000</v>
      </c>
      <c r="I645" s="33">
        <v>1547011000000</v>
      </c>
    </row>
    <row r="646" spans="2:9" ht="16">
      <c r="B646" s="366" t="s">
        <v>596</v>
      </c>
      <c r="C646" s="239" t="s">
        <v>643</v>
      </c>
      <c r="D646" s="33">
        <v>5</v>
      </c>
      <c r="E646" s="33">
        <v>1000000</v>
      </c>
      <c r="F646" s="33">
        <v>5041635.6176095</v>
      </c>
      <c r="G646" s="33">
        <v>157624000000</v>
      </c>
      <c r="H646" s="340">
        <v>116740489407</v>
      </c>
      <c r="I646" s="33">
        <v>337689000000</v>
      </c>
    </row>
    <row r="647" spans="2:9" ht="16">
      <c r="B647" s="366" t="s">
        <v>644</v>
      </c>
      <c r="C647" s="239" t="s">
        <v>635</v>
      </c>
      <c r="D647" s="33">
        <v>13</v>
      </c>
      <c r="E647" s="33">
        <v>1000000</v>
      </c>
      <c r="F647" s="33">
        <v>13151698.630137</v>
      </c>
      <c r="G647" s="33">
        <v>387753000000</v>
      </c>
      <c r="H647" s="34">
        <v>3596276702</v>
      </c>
      <c r="I647" s="33">
        <v>432729361367</v>
      </c>
    </row>
    <row r="648" spans="2:9" ht="16">
      <c r="B648" s="366" t="s">
        <v>565</v>
      </c>
      <c r="C648" s="239" t="s">
        <v>637</v>
      </c>
      <c r="D648" s="33">
        <v>682</v>
      </c>
      <c r="E648" s="33">
        <v>1000000</v>
      </c>
      <c r="F648" s="33">
        <v>695417321.91781294</v>
      </c>
      <c r="G648" s="33">
        <v>481235450000</v>
      </c>
      <c r="H648" s="34">
        <v>35488789692</v>
      </c>
      <c r="I648" s="33">
        <v>619332340809</v>
      </c>
    </row>
    <row r="649" spans="2:9" ht="16">
      <c r="B649" s="366" t="s">
        <v>564</v>
      </c>
      <c r="C649" s="367" t="s">
        <v>645</v>
      </c>
      <c r="D649" s="33">
        <v>2</v>
      </c>
      <c r="E649" s="33">
        <v>3323029662</v>
      </c>
      <c r="F649" s="33">
        <v>3323029662</v>
      </c>
      <c r="G649" s="33">
        <v>105840500000</v>
      </c>
      <c r="H649" s="34">
        <v>7186453083</v>
      </c>
      <c r="I649" s="33">
        <v>152991222320</v>
      </c>
    </row>
    <row r="650" spans="2:9" ht="15">
      <c r="B650" s="32" t="s">
        <v>598</v>
      </c>
      <c r="C650" s="367" t="s">
        <v>567</v>
      </c>
      <c r="D650" s="33">
        <v>7</v>
      </c>
      <c r="E650" s="33">
        <v>385036535</v>
      </c>
      <c r="F650" s="33">
        <v>385036535</v>
      </c>
      <c r="G650" s="33">
        <v>74203200000</v>
      </c>
      <c r="H650" s="34">
        <v>12013255473</v>
      </c>
      <c r="I650" s="33">
        <v>88950309841</v>
      </c>
    </row>
    <row r="651" spans="2:9" ht="16">
      <c r="B651" s="366" t="s">
        <v>565</v>
      </c>
      <c r="C651" s="367" t="s">
        <v>566</v>
      </c>
      <c r="D651" s="33">
        <v>1</v>
      </c>
      <c r="E651" s="33">
        <v>3263131341</v>
      </c>
      <c r="F651" s="33">
        <v>3244591825</v>
      </c>
      <c r="G651" s="33">
        <v>481235450000</v>
      </c>
      <c r="H651" s="34">
        <v>35488789692</v>
      </c>
      <c r="I651" s="33">
        <v>619332340809</v>
      </c>
    </row>
    <row r="652" spans="2:9" ht="16">
      <c r="B652" s="366" t="s">
        <v>565</v>
      </c>
      <c r="C652" s="367" t="s">
        <v>566</v>
      </c>
      <c r="D652" s="33">
        <v>1</v>
      </c>
      <c r="E652" s="33">
        <v>284436518</v>
      </c>
      <c r="F652" s="33">
        <v>282823238</v>
      </c>
      <c r="G652" s="33">
        <v>481235450000</v>
      </c>
      <c r="H652" s="34">
        <v>35488789692</v>
      </c>
      <c r="I652" s="33">
        <v>619332340809</v>
      </c>
    </row>
    <row r="653" spans="2:9">
      <c r="B653" s="29" t="s">
        <v>461</v>
      </c>
      <c r="C653" s="267"/>
      <c r="D653" s="29"/>
      <c r="E653" s="30"/>
      <c r="F653" s="35">
        <f>SUM(F623:F652)</f>
        <v>118628448628.72145</v>
      </c>
      <c r="G653" s="35"/>
      <c r="H653" s="35"/>
      <c r="I653" s="36"/>
    </row>
    <row r="654" spans="2:9" ht="15">
      <c r="B654" s="365" t="s">
        <v>589</v>
      </c>
      <c r="C654" s="368" t="s">
        <v>635</v>
      </c>
      <c r="D654" s="340">
        <v>1918</v>
      </c>
      <c r="E654" s="33">
        <v>1950625.7670313953</v>
      </c>
      <c r="F654" s="369">
        <v>1950625.76</v>
      </c>
      <c r="G654" s="33">
        <v>65000000000</v>
      </c>
      <c r="H654" s="34">
        <v>27017039997.759998</v>
      </c>
      <c r="I654" s="33">
        <v>96554201034</v>
      </c>
    </row>
    <row r="655" spans="2:9" ht="15">
      <c r="B655" s="366" t="s">
        <v>569</v>
      </c>
      <c r="C655" s="370" t="s">
        <v>643</v>
      </c>
      <c r="D655" s="1">
        <v>2500</v>
      </c>
      <c r="E655" s="33">
        <v>2517123.2876712</v>
      </c>
      <c r="F655" s="369">
        <v>2517123.2876712</v>
      </c>
      <c r="G655" s="33">
        <v>670630000000</v>
      </c>
      <c r="H655" s="34">
        <v>111924497991</v>
      </c>
      <c r="I655" s="33">
        <v>1146067998012</v>
      </c>
    </row>
    <row r="656" spans="2:9" ht="15">
      <c r="B656" s="366" t="s">
        <v>586</v>
      </c>
      <c r="C656" s="370" t="s">
        <v>637</v>
      </c>
      <c r="D656" s="1">
        <v>6</v>
      </c>
      <c r="E656" s="33">
        <v>6019.7260273972997</v>
      </c>
      <c r="F656" s="369">
        <v>6019.7260273972997</v>
      </c>
      <c r="G656" s="33">
        <v>1751406377751</v>
      </c>
      <c r="H656" s="34">
        <v>442137149648</v>
      </c>
      <c r="I656" s="33">
        <v>3341094313650</v>
      </c>
    </row>
    <row r="657" spans="2:10" ht="15">
      <c r="B657" s="366" t="s">
        <v>599</v>
      </c>
      <c r="C657" s="370" t="s">
        <v>600</v>
      </c>
      <c r="D657" s="1">
        <v>5</v>
      </c>
      <c r="E657" s="33">
        <v>1068765.1491786009</v>
      </c>
      <c r="F657" s="369">
        <v>1068765.1491786009</v>
      </c>
      <c r="G657" s="33">
        <v>2597442539558</v>
      </c>
      <c r="H657" s="34">
        <v>566277279176</v>
      </c>
      <c r="I657" s="33">
        <v>3579295750440</v>
      </c>
    </row>
    <row r="658" spans="2:10" ht="15">
      <c r="B658" s="366" t="s">
        <v>646</v>
      </c>
      <c r="C658" s="370" t="s">
        <v>647</v>
      </c>
      <c r="D658" s="1">
        <v>26</v>
      </c>
      <c r="E658" s="33">
        <v>20053.203424658001</v>
      </c>
      <c r="F658" s="369">
        <v>20053.203424658001</v>
      </c>
      <c r="G658" s="33" t="s">
        <v>615</v>
      </c>
      <c r="H658" s="34" t="s">
        <v>615</v>
      </c>
      <c r="I658" s="33" t="s">
        <v>615</v>
      </c>
    </row>
    <row r="659" spans="2:10" ht="15">
      <c r="B659" s="366" t="s">
        <v>570</v>
      </c>
      <c r="C659" s="370" t="s">
        <v>635</v>
      </c>
      <c r="D659" s="1">
        <v>2000</v>
      </c>
      <c r="E659" s="33">
        <v>2034520.5479452</v>
      </c>
      <c r="F659" s="369">
        <v>2034520.5479452</v>
      </c>
      <c r="G659" s="33">
        <v>2482500000000</v>
      </c>
      <c r="H659" s="34">
        <v>529661000000</v>
      </c>
      <c r="I659" s="33">
        <v>3535280000000</v>
      </c>
    </row>
    <row r="660" spans="2:10" ht="15">
      <c r="B660" s="366" t="s">
        <v>593</v>
      </c>
      <c r="C660" s="370" t="s">
        <v>635</v>
      </c>
      <c r="D660" s="1">
        <v>1750</v>
      </c>
      <c r="E660" s="371">
        <v>1767065.7399865037</v>
      </c>
      <c r="F660" s="369">
        <v>1767065.7399865037</v>
      </c>
      <c r="G660" s="33">
        <v>265300000000</v>
      </c>
      <c r="H660" s="34">
        <v>186486754215</v>
      </c>
      <c r="I660" s="33">
        <v>2133262977956</v>
      </c>
    </row>
    <row r="661" spans="2:10" ht="15">
      <c r="B661" s="366" t="s">
        <v>587</v>
      </c>
      <c r="C661" s="370" t="s">
        <v>643</v>
      </c>
      <c r="D661" s="1">
        <v>277</v>
      </c>
      <c r="E661" s="371">
        <v>260010.56704885999</v>
      </c>
      <c r="F661" s="369">
        <v>260010.56704885999</v>
      </c>
      <c r="G661" s="33">
        <v>206141600000</v>
      </c>
      <c r="H661" s="34">
        <v>42017444300</v>
      </c>
      <c r="I661" s="33">
        <v>316724977774</v>
      </c>
    </row>
    <row r="662" spans="2:10" ht="15">
      <c r="B662" s="366" t="s">
        <v>568</v>
      </c>
      <c r="C662" s="370" t="s">
        <v>643</v>
      </c>
      <c r="D662" s="1">
        <v>5519</v>
      </c>
      <c r="E662" s="33">
        <v>5532521.4840147756</v>
      </c>
      <c r="F662" s="369">
        <v>5532521.4840147756</v>
      </c>
      <c r="G662" s="33">
        <v>2617769223000</v>
      </c>
      <c r="H662" s="34">
        <v>640695316453</v>
      </c>
      <c r="I662" s="33">
        <v>3888563756819</v>
      </c>
    </row>
    <row r="663" spans="2:10" ht="15">
      <c r="B663" s="366" t="s">
        <v>613</v>
      </c>
      <c r="C663" s="370" t="s">
        <v>643</v>
      </c>
      <c r="D663" s="1">
        <v>10000</v>
      </c>
      <c r="E663" s="371">
        <v>10004273.972602699</v>
      </c>
      <c r="F663" s="369">
        <v>10004273.972602699</v>
      </c>
      <c r="G663" s="33">
        <v>1187065000000</v>
      </c>
      <c r="H663" s="34">
        <v>313857395935</v>
      </c>
      <c r="I663" s="33">
        <v>2117665237768</v>
      </c>
    </row>
    <row r="664" spans="2:10" ht="15">
      <c r="B664" s="366" t="s">
        <v>648</v>
      </c>
      <c r="C664" s="370" t="s">
        <v>643</v>
      </c>
      <c r="D664" s="1">
        <v>9833</v>
      </c>
      <c r="E664" s="33">
        <v>9837040.9589041006</v>
      </c>
      <c r="F664" s="369">
        <v>9837040.9589041006</v>
      </c>
      <c r="G664" s="33">
        <v>1187065000000</v>
      </c>
      <c r="H664" s="34">
        <v>313857395935</v>
      </c>
      <c r="I664" s="33">
        <v>2117665237768</v>
      </c>
    </row>
    <row r="665" spans="2:10" ht="15">
      <c r="B665" s="366" t="s">
        <v>565</v>
      </c>
      <c r="C665" s="370" t="s">
        <v>637</v>
      </c>
      <c r="D665" s="1">
        <v>1960</v>
      </c>
      <c r="E665" s="33">
        <v>1978025.690410922</v>
      </c>
      <c r="F665" s="369">
        <v>1978025.690410922</v>
      </c>
      <c r="G665" s="33">
        <v>481235450000</v>
      </c>
      <c r="H665" s="34">
        <v>35488789692</v>
      </c>
      <c r="I665" s="33">
        <v>619332340809</v>
      </c>
    </row>
    <row r="666" spans="2:10" ht="15">
      <c r="B666" s="366" t="s">
        <v>565</v>
      </c>
      <c r="C666" s="370" t="s">
        <v>643</v>
      </c>
      <c r="D666" s="1">
        <v>705</v>
      </c>
      <c r="E666" s="33">
        <v>705132.30821917439</v>
      </c>
      <c r="F666" s="369">
        <v>705132.30821917439</v>
      </c>
      <c r="G666" s="33">
        <v>481235450000</v>
      </c>
      <c r="H666" s="34">
        <v>35488789692</v>
      </c>
      <c r="I666" s="33">
        <v>619332340809</v>
      </c>
    </row>
    <row r="667" spans="2:10" ht="15">
      <c r="B667" s="372" t="s">
        <v>565</v>
      </c>
      <c r="C667" s="373" t="s">
        <v>600</v>
      </c>
      <c r="D667" s="1">
        <v>7</v>
      </c>
      <c r="E667" s="33">
        <v>617437.05527405895</v>
      </c>
      <c r="F667" s="369">
        <v>617437.05527405895</v>
      </c>
      <c r="G667" s="33">
        <v>481235450000</v>
      </c>
      <c r="H667" s="34">
        <v>35488789692</v>
      </c>
      <c r="I667" s="33">
        <v>619332340809</v>
      </c>
    </row>
    <row r="668" spans="2:10">
      <c r="B668" s="29" t="s">
        <v>462</v>
      </c>
      <c r="C668" s="240"/>
      <c r="D668" s="29"/>
      <c r="E668" s="40"/>
      <c r="F668" s="41">
        <f>SUM(F654:F667)</f>
        <v>38298615.450708151</v>
      </c>
      <c r="G668" s="29"/>
      <c r="H668" s="29"/>
      <c r="I668" s="29"/>
      <c r="J668" s="25"/>
    </row>
    <row r="669" spans="2:10">
      <c r="B669" s="29" t="s">
        <v>300</v>
      </c>
      <c r="C669" s="240"/>
      <c r="D669" s="29"/>
      <c r="E669" s="40"/>
      <c r="F669" s="41">
        <f>+C200</f>
        <v>6575.71</v>
      </c>
      <c r="G669" s="29"/>
      <c r="H669" s="29"/>
      <c r="I669" s="29"/>
      <c r="J669" s="25"/>
    </row>
    <row r="670" spans="2:10">
      <c r="B670" s="29" t="s">
        <v>463</v>
      </c>
      <c r="C670" s="240"/>
      <c r="D670" s="29"/>
      <c r="E670" s="40"/>
      <c r="F670" s="35">
        <f>+F668*F669</f>
        <v>251840588605.3761</v>
      </c>
      <c r="G670" s="76"/>
      <c r="H670" s="76"/>
      <c r="I670" s="29"/>
      <c r="J670" s="25"/>
    </row>
    <row r="671" spans="2:10">
      <c r="B671" s="29" t="s">
        <v>649</v>
      </c>
      <c r="C671" s="30"/>
      <c r="D671" s="31"/>
      <c r="E671" s="30"/>
      <c r="F671" s="35">
        <f>+F670+F653-6</f>
        <v>370469037228.09753</v>
      </c>
      <c r="G671" s="268"/>
      <c r="H671" s="76"/>
      <c r="I671" s="29"/>
    </row>
    <row r="672" spans="2:10">
      <c r="B672" s="29" t="s">
        <v>464</v>
      </c>
      <c r="C672" s="30"/>
      <c r="D672" s="31"/>
      <c r="E672" s="30"/>
      <c r="F672" s="35">
        <v>210266942442</v>
      </c>
      <c r="G672" s="76"/>
      <c r="H672" s="76"/>
      <c r="I672" s="29"/>
      <c r="J672" s="25"/>
    </row>
    <row r="673" spans="2:10">
      <c r="B673" s="25"/>
      <c r="C673" s="342"/>
      <c r="D673" s="343"/>
      <c r="E673" s="342"/>
      <c r="F673" s="344"/>
      <c r="G673" s="107"/>
      <c r="H673" s="107"/>
      <c r="I673" s="25"/>
      <c r="J673" s="25"/>
    </row>
    <row r="674" spans="2:10">
      <c r="B674" s="25" t="s">
        <v>147</v>
      </c>
      <c r="C674" s="342"/>
      <c r="D674" s="343"/>
      <c r="E674" s="342"/>
      <c r="F674" s="344"/>
      <c r="G674" s="107"/>
      <c r="H674" s="107"/>
      <c r="I674" s="25"/>
      <c r="J674" s="25"/>
    </row>
    <row r="675" spans="2:10" ht="54" customHeight="1">
      <c r="B675" s="463" t="s">
        <v>671</v>
      </c>
      <c r="C675" s="463"/>
      <c r="D675" s="463"/>
      <c r="E675" s="463"/>
      <c r="F675" s="463"/>
      <c r="G675" s="463"/>
      <c r="H675" s="463"/>
      <c r="I675" s="463"/>
      <c r="J675" s="25"/>
    </row>
    <row r="676" spans="2:10">
      <c r="B676" s="25"/>
      <c r="C676" s="342"/>
      <c r="D676" s="343"/>
      <c r="E676" s="342"/>
      <c r="F676" s="344"/>
      <c r="G676" s="107"/>
      <c r="H676" s="107"/>
      <c r="I676" s="25"/>
      <c r="J676" s="25"/>
    </row>
    <row r="677" spans="2:10" ht="30">
      <c r="B677" s="26" t="s">
        <v>455</v>
      </c>
      <c r="C677" s="27" t="s">
        <v>456</v>
      </c>
      <c r="D677" s="26" t="s">
        <v>457</v>
      </c>
      <c r="E677" s="27" t="s">
        <v>458</v>
      </c>
      <c r="F677" s="26" t="s">
        <v>459</v>
      </c>
      <c r="G677" s="26" t="s">
        <v>247</v>
      </c>
      <c r="H677" s="26" t="s">
        <v>460</v>
      </c>
      <c r="I677" s="26" t="s">
        <v>148</v>
      </c>
    </row>
    <row r="678" spans="2:10">
      <c r="B678" s="32" t="s">
        <v>465</v>
      </c>
      <c r="C678" s="241"/>
      <c r="D678" s="23">
        <v>55908</v>
      </c>
      <c r="E678" s="43">
        <v>100000</v>
      </c>
      <c r="F678" s="43">
        <v>4734768294</v>
      </c>
      <c r="G678" s="351">
        <v>61498800000</v>
      </c>
      <c r="H678" s="352">
        <v>-6767368781</v>
      </c>
      <c r="I678" s="351">
        <v>54741564208</v>
      </c>
      <c r="J678" s="25"/>
    </row>
    <row r="679" spans="2:10">
      <c r="B679" s="32" t="s">
        <v>466</v>
      </c>
      <c r="C679" s="241"/>
      <c r="D679" s="23">
        <v>212242</v>
      </c>
      <c r="E679" s="23">
        <v>100000</v>
      </c>
      <c r="F679" s="43">
        <v>27256611315</v>
      </c>
      <c r="G679" s="353">
        <v>25000000000</v>
      </c>
      <c r="H679" s="354">
        <v>4083613721</v>
      </c>
      <c r="I679" s="353">
        <v>31221231507</v>
      </c>
    </row>
    <row r="680" spans="2:10" ht="15">
      <c r="B680" s="37" t="s">
        <v>467</v>
      </c>
      <c r="C680" s="239" t="s">
        <v>468</v>
      </c>
      <c r="D680" s="33"/>
      <c r="E680" s="33">
        <v>4048832577</v>
      </c>
      <c r="F680" s="33">
        <v>4048832577</v>
      </c>
      <c r="G680" s="33" t="s">
        <v>615</v>
      </c>
      <c r="H680" s="34" t="s">
        <v>615</v>
      </c>
      <c r="I680" s="33" t="s">
        <v>615</v>
      </c>
    </row>
    <row r="681" spans="2:10">
      <c r="B681" s="29" t="s">
        <v>461</v>
      </c>
      <c r="C681" s="240"/>
      <c r="D681" s="29"/>
      <c r="E681" s="30"/>
      <c r="F681" s="35">
        <f>SUM(F678:F680)</f>
        <v>36040212186</v>
      </c>
      <c r="G681" s="260"/>
      <c r="H681" s="260"/>
      <c r="I681" s="261"/>
    </row>
    <row r="682" spans="2:10">
      <c r="B682" s="29" t="str">
        <f>+B671</f>
        <v>TOTAL AL 31/12/2025</v>
      </c>
      <c r="C682" s="29"/>
      <c r="D682" s="29"/>
      <c r="E682" s="29"/>
      <c r="F682" s="35">
        <f>+F681</f>
        <v>36040212186</v>
      </c>
      <c r="G682" s="268"/>
      <c r="H682" s="76"/>
      <c r="I682" s="44"/>
    </row>
    <row r="683" spans="2:10">
      <c r="B683" s="29" t="str">
        <f>+B672</f>
        <v>TOTAL AL 31/12/2024</v>
      </c>
      <c r="C683" s="45"/>
      <c r="D683" s="45"/>
      <c r="E683" s="45"/>
      <c r="F683" s="46">
        <v>35129463114</v>
      </c>
      <c r="G683" s="29"/>
      <c r="H683" s="29"/>
      <c r="I683" s="29"/>
    </row>
    <row r="684" spans="2:10">
      <c r="C684" s="47"/>
      <c r="D684" s="48"/>
      <c r="E684" s="47"/>
      <c r="F684" s="38"/>
    </row>
    <row r="685" spans="2:10">
      <c r="B685" s="25" t="s">
        <v>672</v>
      </c>
      <c r="C685" s="47"/>
      <c r="D685" s="48"/>
      <c r="E685" s="47"/>
      <c r="F685" s="38"/>
    </row>
    <row r="686" spans="2:10" ht="75.75" customHeight="1">
      <c r="B686" s="463" t="s">
        <v>673</v>
      </c>
      <c r="C686" s="463"/>
      <c r="D686" s="463"/>
      <c r="E686" s="463"/>
      <c r="F686" s="463"/>
      <c r="G686" s="463"/>
      <c r="H686" s="463"/>
      <c r="I686" s="463"/>
    </row>
    <row r="688" spans="2:10">
      <c r="C688" s="462" t="s">
        <v>152</v>
      </c>
      <c r="D688" s="462"/>
      <c r="E688" s="462"/>
      <c r="F688" s="25"/>
    </row>
    <row r="689" spans="1:13" ht="15">
      <c r="B689" s="28"/>
      <c r="C689" s="26" t="s">
        <v>469</v>
      </c>
      <c r="D689" s="26" t="s">
        <v>470</v>
      </c>
      <c r="E689" s="26" t="s">
        <v>471</v>
      </c>
      <c r="F689" s="28"/>
      <c r="G689" s="28"/>
      <c r="H689" s="28"/>
    </row>
    <row r="690" spans="1:13">
      <c r="C690" s="242">
        <v>1</v>
      </c>
      <c r="D690" s="53">
        <v>600000000</v>
      </c>
      <c r="E690" s="53">
        <v>1560000000</v>
      </c>
    </row>
    <row r="691" spans="1:13">
      <c r="B691" s="25"/>
      <c r="C691" s="52" t="s">
        <v>585</v>
      </c>
      <c r="D691" s="46">
        <f t="shared" ref="D691" si="3">+D690</f>
        <v>600000000</v>
      </c>
      <c r="E691" s="46">
        <f>+E690</f>
        <v>1560000000</v>
      </c>
      <c r="F691" s="25"/>
      <c r="G691" s="25"/>
      <c r="H691" s="25"/>
    </row>
    <row r="692" spans="1:13">
      <c r="B692" s="25"/>
      <c r="C692" s="52" t="s">
        <v>464</v>
      </c>
      <c r="D692" s="269">
        <v>200000000</v>
      </c>
      <c r="E692" s="46">
        <v>1003000000</v>
      </c>
      <c r="F692" s="25"/>
      <c r="G692" s="25"/>
      <c r="H692" s="25"/>
    </row>
    <row r="693" spans="1:13">
      <c r="E693" s="24"/>
    </row>
    <row r="695" spans="1:13">
      <c r="A695" s="2"/>
      <c r="B695" s="445" t="s">
        <v>156</v>
      </c>
      <c r="C695" s="445"/>
      <c r="D695" s="445"/>
      <c r="E695" s="445"/>
      <c r="F695" s="445"/>
      <c r="G695" s="445"/>
      <c r="H695" s="445"/>
      <c r="I695" s="445"/>
      <c r="J695" s="445"/>
      <c r="K695" s="445"/>
      <c r="L695" s="445"/>
      <c r="M695" s="445"/>
    </row>
    <row r="696" spans="1:13">
      <c r="B696" s="452" t="s">
        <v>95</v>
      </c>
      <c r="C696" s="452"/>
      <c r="D696" s="452"/>
      <c r="E696" s="452"/>
      <c r="F696" s="452"/>
      <c r="G696" s="452"/>
      <c r="H696" s="452"/>
      <c r="I696" s="452"/>
      <c r="J696" s="452"/>
      <c r="K696" s="452"/>
      <c r="L696" s="452"/>
      <c r="M696" s="452"/>
    </row>
    <row r="697" spans="1:13">
      <c r="B697" s="452" t="s">
        <v>633</v>
      </c>
      <c r="C697" s="452"/>
      <c r="D697" s="452"/>
      <c r="E697" s="452"/>
      <c r="F697" s="452"/>
      <c r="G697" s="452"/>
      <c r="H697" s="452"/>
      <c r="I697" s="452"/>
      <c r="J697" s="452"/>
      <c r="K697" s="452"/>
      <c r="L697" s="452"/>
      <c r="M697" s="452"/>
    </row>
    <row r="698" spans="1:13">
      <c r="B698" s="453" t="s">
        <v>472</v>
      </c>
      <c r="C698" s="453"/>
      <c r="D698" s="453"/>
      <c r="E698" s="453"/>
      <c r="F698" s="453"/>
      <c r="G698" s="453"/>
      <c r="H698" s="453"/>
      <c r="I698" s="453"/>
      <c r="J698" s="453"/>
      <c r="K698" s="453"/>
      <c r="L698" s="453"/>
      <c r="M698" s="453"/>
    </row>
    <row r="699" spans="1:13">
      <c r="B699" s="454" t="s">
        <v>473</v>
      </c>
      <c r="C699" s="456" t="s">
        <v>474</v>
      </c>
      <c r="D699" s="456"/>
      <c r="E699" s="456"/>
      <c r="F699" s="456"/>
      <c r="G699" s="456"/>
      <c r="H699" s="456" t="s">
        <v>475</v>
      </c>
      <c r="I699" s="456"/>
      <c r="J699" s="456"/>
      <c r="K699" s="456"/>
      <c r="L699" s="456"/>
      <c r="M699" s="457" t="s">
        <v>476</v>
      </c>
    </row>
    <row r="700" spans="1:13" ht="30">
      <c r="B700" s="455"/>
      <c r="C700" s="9" t="s">
        <v>477</v>
      </c>
      <c r="D700" s="10" t="s">
        <v>478</v>
      </c>
      <c r="E700" s="10" t="s">
        <v>479</v>
      </c>
      <c r="F700" s="9" t="s">
        <v>480</v>
      </c>
      <c r="G700" s="10" t="s">
        <v>481</v>
      </c>
      <c r="H700" s="8" t="s">
        <v>482</v>
      </c>
      <c r="I700" s="8" t="s">
        <v>478</v>
      </c>
      <c r="J700" s="11" t="s">
        <v>479</v>
      </c>
      <c r="K700" s="9" t="s">
        <v>483</v>
      </c>
      <c r="L700" s="11" t="s">
        <v>484</v>
      </c>
      <c r="M700" s="458"/>
    </row>
    <row r="701" spans="1:13">
      <c r="B701" s="12" t="s">
        <v>485</v>
      </c>
      <c r="C701" s="13"/>
      <c r="D701" s="13"/>
      <c r="E701" s="13"/>
      <c r="F701" s="13"/>
      <c r="G701" s="13"/>
      <c r="H701" s="14"/>
      <c r="I701" s="13"/>
      <c r="J701" s="13"/>
      <c r="K701" s="13"/>
      <c r="L701" s="13"/>
      <c r="M701" s="13"/>
    </row>
    <row r="702" spans="1:13">
      <c r="B702" s="22" t="s">
        <v>486</v>
      </c>
      <c r="C702" s="16">
        <v>640054044</v>
      </c>
      <c r="D702" s="16">
        <v>82923182</v>
      </c>
      <c r="E702" s="23">
        <v>20614090</v>
      </c>
      <c r="F702" s="16">
        <v>0</v>
      </c>
      <c r="G702" s="16">
        <f>+C702+D702-E702+F702</f>
        <v>702363136</v>
      </c>
      <c r="H702" s="16">
        <v>-362194014</v>
      </c>
      <c r="I702" s="23">
        <v>0</v>
      </c>
      <c r="J702" s="16">
        <v>14815816</v>
      </c>
      <c r="K702" s="16">
        <v>-90250259</v>
      </c>
      <c r="L702" s="16">
        <f>+H702-I702+J702+K702</f>
        <v>-437628457</v>
      </c>
      <c r="M702" s="16">
        <f>+G702+L702</f>
        <v>264734679</v>
      </c>
    </row>
    <row r="703" spans="1:13">
      <c r="B703" s="22" t="s">
        <v>487</v>
      </c>
      <c r="C703" s="16">
        <v>375263960</v>
      </c>
      <c r="D703" s="16">
        <v>115180428</v>
      </c>
      <c r="E703" s="23">
        <v>6603636</v>
      </c>
      <c r="F703" s="16">
        <v>0</v>
      </c>
      <c r="G703" s="16">
        <f t="shared" ref="G703:G707" si="4">+C703+D703-E703+F703</f>
        <v>483840752</v>
      </c>
      <c r="H703" s="16">
        <v>-224435584</v>
      </c>
      <c r="I703" s="23">
        <v>0</v>
      </c>
      <c r="J703" s="16">
        <v>3565963</v>
      </c>
      <c r="K703" s="16">
        <v>-43477657</v>
      </c>
      <c r="L703" s="16">
        <f t="shared" ref="L703:L707" si="5">+H703-I703+J703+K703</f>
        <v>-264347278</v>
      </c>
      <c r="M703" s="16">
        <f t="shared" ref="M703:M707" si="6">+G703+L703</f>
        <v>219493474</v>
      </c>
    </row>
    <row r="704" spans="1:13">
      <c r="B704" s="22" t="s">
        <v>488</v>
      </c>
      <c r="C704" s="16">
        <v>910295727</v>
      </c>
      <c r="D704" s="16">
        <v>365881683</v>
      </c>
      <c r="E704" s="23">
        <v>0</v>
      </c>
      <c r="F704" s="16">
        <v>0</v>
      </c>
      <c r="G704" s="16">
        <f t="shared" si="4"/>
        <v>1276177410</v>
      </c>
      <c r="H704" s="16">
        <v>-654097491</v>
      </c>
      <c r="I704" s="23">
        <v>0</v>
      </c>
      <c r="J704" s="16">
        <v>0</v>
      </c>
      <c r="K704" s="16">
        <v>-106624641</v>
      </c>
      <c r="L704" s="16">
        <f t="shared" si="5"/>
        <v>-760722132</v>
      </c>
      <c r="M704" s="16">
        <f t="shared" si="6"/>
        <v>515455278</v>
      </c>
    </row>
    <row r="705" spans="1:13">
      <c r="B705" s="22" t="s">
        <v>489</v>
      </c>
      <c r="C705" s="16">
        <v>1188239967</v>
      </c>
      <c r="D705" s="16">
        <v>72688575</v>
      </c>
      <c r="E705" s="23">
        <v>0</v>
      </c>
      <c r="F705" s="16">
        <v>0</v>
      </c>
      <c r="G705" s="16">
        <f t="shared" si="4"/>
        <v>1260928542</v>
      </c>
      <c r="H705" s="16">
        <v>-699614408</v>
      </c>
      <c r="I705" s="23">
        <v>0</v>
      </c>
      <c r="J705" s="16">
        <v>0</v>
      </c>
      <c r="K705" s="16">
        <v>-94200769</v>
      </c>
      <c r="L705" s="16">
        <f t="shared" si="5"/>
        <v>-793815177</v>
      </c>
      <c r="M705" s="16">
        <f t="shared" si="6"/>
        <v>467113365</v>
      </c>
    </row>
    <row r="706" spans="1:13">
      <c r="B706" s="22" t="s">
        <v>490</v>
      </c>
      <c r="C706" s="16">
        <v>700145763</v>
      </c>
      <c r="D706" s="16">
        <v>16021222</v>
      </c>
      <c r="E706" s="23">
        <v>0</v>
      </c>
      <c r="F706" s="16">
        <v>0</v>
      </c>
      <c r="G706" s="16">
        <f t="shared" si="4"/>
        <v>716166985</v>
      </c>
      <c r="H706" s="16">
        <v>-647499264</v>
      </c>
      <c r="I706" s="23">
        <v>0</v>
      </c>
      <c r="J706" s="16">
        <v>0</v>
      </c>
      <c r="K706" s="16">
        <v>-5993664</v>
      </c>
      <c r="L706" s="16">
        <f t="shared" si="5"/>
        <v>-653492928</v>
      </c>
      <c r="M706" s="16">
        <f t="shared" si="6"/>
        <v>62674057</v>
      </c>
    </row>
    <row r="707" spans="1:13">
      <c r="B707" s="22" t="s">
        <v>491</v>
      </c>
      <c r="C707" s="16">
        <v>26735570</v>
      </c>
      <c r="D707" s="16">
        <v>0</v>
      </c>
      <c r="E707" s="23">
        <v>0</v>
      </c>
      <c r="F707" s="16">
        <v>0</v>
      </c>
      <c r="G707" s="16">
        <f t="shared" si="4"/>
        <v>26735570</v>
      </c>
      <c r="H707" s="16">
        <v>-23974978</v>
      </c>
      <c r="I707" s="23">
        <v>0</v>
      </c>
      <c r="J707" s="16">
        <v>0</v>
      </c>
      <c r="K707" s="16">
        <v>0</v>
      </c>
      <c r="L707" s="16">
        <f t="shared" si="5"/>
        <v>-23974978</v>
      </c>
      <c r="M707" s="16">
        <f t="shared" si="6"/>
        <v>2760592</v>
      </c>
    </row>
    <row r="708" spans="1:13">
      <c r="B708" s="19">
        <f>+BBGG!D7</f>
        <v>46022</v>
      </c>
      <c r="C708" s="20">
        <f>SUM(C702:C707)</f>
        <v>3840735031</v>
      </c>
      <c r="D708" s="20">
        <f>SUM(D702:D707)</f>
        <v>652695090</v>
      </c>
      <c r="E708" s="20">
        <f>SUM(E702:E707)</f>
        <v>27217726</v>
      </c>
      <c r="F708" s="20">
        <f t="shared" ref="F708:J708" si="7">SUM(F702:F707)</f>
        <v>0</v>
      </c>
      <c r="G708" s="20">
        <f>SUM(G702:G707)</f>
        <v>4466212395</v>
      </c>
      <c r="H708" s="20">
        <f>SUM(H702:H707)</f>
        <v>-2611815739</v>
      </c>
      <c r="I708" s="20">
        <f>SUM(I702:I707)</f>
        <v>0</v>
      </c>
      <c r="J708" s="20">
        <f t="shared" si="7"/>
        <v>18381779</v>
      </c>
      <c r="K708" s="20">
        <f>SUM(K702:K707)</f>
        <v>-340546990</v>
      </c>
      <c r="L708" s="20">
        <f>SUM(L702:L707)</f>
        <v>-2933980950</v>
      </c>
      <c r="M708" s="20">
        <f>+G708+L708</f>
        <v>1532231445</v>
      </c>
    </row>
    <row r="709" spans="1:13">
      <c r="B709" s="19">
        <f>+BBGG!E7</f>
        <v>45657</v>
      </c>
      <c r="C709" s="20">
        <v>3659097838</v>
      </c>
      <c r="D709" s="20">
        <v>189549921</v>
      </c>
      <c r="E709" s="20">
        <v>7912728</v>
      </c>
      <c r="F709" s="20">
        <v>0</v>
      </c>
      <c r="G709" s="20">
        <v>3840735031</v>
      </c>
      <c r="H709" s="20">
        <v>-2302645836</v>
      </c>
      <c r="I709" s="20">
        <v>0</v>
      </c>
      <c r="J709" s="20">
        <v>0</v>
      </c>
      <c r="K709" s="20">
        <v>-309169903</v>
      </c>
      <c r="L709" s="20">
        <v>-2611815739</v>
      </c>
      <c r="M709" s="20">
        <v>1228919292</v>
      </c>
    </row>
    <row r="710" spans="1:13">
      <c r="G710" s="21"/>
      <c r="K710" s="21"/>
      <c r="L710" s="24"/>
      <c r="M710" s="24"/>
    </row>
    <row r="711" spans="1:13">
      <c r="G711" s="21"/>
      <c r="K711" s="21"/>
      <c r="L711" s="24"/>
      <c r="M711" s="24"/>
    </row>
    <row r="712" spans="1:13">
      <c r="A712" s="2"/>
      <c r="B712" s="445" t="s">
        <v>162</v>
      </c>
      <c r="C712" s="445"/>
      <c r="D712" s="445"/>
      <c r="E712" s="445"/>
      <c r="F712" s="445"/>
      <c r="G712" s="445"/>
      <c r="H712" s="445"/>
      <c r="I712" s="445"/>
      <c r="J712" s="445"/>
      <c r="K712" s="445"/>
      <c r="L712" s="445"/>
      <c r="M712" s="445"/>
    </row>
    <row r="713" spans="1:13">
      <c r="B713" s="452" t="s">
        <v>95</v>
      </c>
      <c r="C713" s="452"/>
      <c r="D713" s="452"/>
      <c r="E713" s="452"/>
      <c r="F713" s="452"/>
      <c r="G713" s="452"/>
      <c r="H713" s="452"/>
      <c r="I713" s="452"/>
      <c r="J713" s="452"/>
      <c r="K713" s="452"/>
      <c r="L713" s="452"/>
      <c r="M713" s="452"/>
    </row>
    <row r="714" spans="1:13">
      <c r="B714" s="452" t="s">
        <v>632</v>
      </c>
      <c r="C714" s="452"/>
      <c r="D714" s="452"/>
      <c r="E714" s="452"/>
      <c r="F714" s="452"/>
      <c r="G714" s="452"/>
      <c r="H714" s="452"/>
      <c r="I714" s="452"/>
      <c r="J714" s="452"/>
      <c r="K714" s="452"/>
      <c r="L714" s="452"/>
      <c r="M714" s="452"/>
    </row>
    <row r="715" spans="1:13">
      <c r="B715" s="453" t="s">
        <v>472</v>
      </c>
      <c r="C715" s="453"/>
      <c r="D715" s="453"/>
      <c r="E715" s="453"/>
      <c r="F715" s="453"/>
      <c r="G715" s="453"/>
      <c r="H715" s="453"/>
      <c r="I715" s="453"/>
      <c r="J715" s="453"/>
      <c r="K715" s="453"/>
      <c r="L715" s="453"/>
      <c r="M715" s="453"/>
    </row>
    <row r="716" spans="1:13">
      <c r="B716" s="454" t="s">
        <v>473</v>
      </c>
      <c r="C716" s="456" t="s">
        <v>474</v>
      </c>
      <c r="D716" s="456"/>
      <c r="E716" s="456"/>
      <c r="F716" s="456"/>
      <c r="G716" s="456"/>
      <c r="H716" s="456" t="s">
        <v>475</v>
      </c>
      <c r="I716" s="456"/>
      <c r="J716" s="456"/>
      <c r="K716" s="456"/>
      <c r="L716" s="456"/>
      <c r="M716" s="457" t="s">
        <v>476</v>
      </c>
    </row>
    <row r="717" spans="1:13" ht="30">
      <c r="B717" s="455"/>
      <c r="C717" s="9" t="s">
        <v>477</v>
      </c>
      <c r="D717" s="10" t="s">
        <v>478</v>
      </c>
      <c r="E717" s="10" t="s">
        <v>479</v>
      </c>
      <c r="F717" s="9" t="s">
        <v>480</v>
      </c>
      <c r="G717" s="10" t="s">
        <v>481</v>
      </c>
      <c r="H717" s="8" t="s">
        <v>482</v>
      </c>
      <c r="I717" s="8" t="s">
        <v>478</v>
      </c>
      <c r="J717" s="11" t="s">
        <v>479</v>
      </c>
      <c r="K717" s="9" t="s">
        <v>483</v>
      </c>
      <c r="L717" s="11" t="s">
        <v>484</v>
      </c>
      <c r="M717" s="458"/>
    </row>
    <row r="718" spans="1:13">
      <c r="B718" s="12" t="s">
        <v>485</v>
      </c>
      <c r="C718" s="13"/>
      <c r="D718" s="13"/>
      <c r="E718" s="13"/>
      <c r="F718" s="13"/>
      <c r="G718" s="13"/>
      <c r="H718" s="14"/>
      <c r="I718" s="13"/>
      <c r="J718" s="13"/>
      <c r="K718" s="13"/>
      <c r="L718" s="13"/>
      <c r="M718" s="13"/>
    </row>
    <row r="719" spans="1:13">
      <c r="B719" s="22" t="s">
        <v>557</v>
      </c>
      <c r="C719" s="374">
        <f>1713746016</f>
        <v>1713746016</v>
      </c>
      <c r="D719" s="374">
        <v>2103803219</v>
      </c>
      <c r="E719" s="374">
        <v>0</v>
      </c>
      <c r="F719" s="374">
        <v>0</v>
      </c>
      <c r="G719" s="374">
        <f>+C719+D719-E719+F719</f>
        <v>3817549235</v>
      </c>
      <c r="H719" s="375">
        <v>0</v>
      </c>
      <c r="I719" s="376">
        <v>0</v>
      </c>
      <c r="J719" s="376">
        <v>0</v>
      </c>
      <c r="K719" s="376">
        <v>0</v>
      </c>
      <c r="L719" s="376">
        <v>0</v>
      </c>
      <c r="M719" s="376">
        <f>+G719+L719</f>
        <v>3817549235</v>
      </c>
    </row>
    <row r="720" spans="1:13">
      <c r="B720" s="15" t="s">
        <v>492</v>
      </c>
      <c r="C720" s="16">
        <v>334606555</v>
      </c>
      <c r="D720" s="16">
        <v>0</v>
      </c>
      <c r="E720" s="17">
        <v>0</v>
      </c>
      <c r="F720" s="18">
        <v>0</v>
      </c>
      <c r="G720" s="16">
        <f>+C720+D720-E720+F720</f>
        <v>334606555</v>
      </c>
      <c r="H720" s="374">
        <v>-205897461</v>
      </c>
      <c r="I720" s="376">
        <v>0</v>
      </c>
      <c r="J720" s="374">
        <v>0</v>
      </c>
      <c r="K720" s="374">
        <v>-47886299</v>
      </c>
      <c r="L720" s="374">
        <f>+H720+I720-J720+K720</f>
        <v>-253783760</v>
      </c>
      <c r="M720" s="376">
        <f>+G720+L720</f>
        <v>80822795</v>
      </c>
    </row>
    <row r="721" spans="1:13">
      <c r="B721" s="19">
        <f>+B708</f>
        <v>46022</v>
      </c>
      <c r="C721" s="20">
        <f>SUM(C719:C720)</f>
        <v>2048352571</v>
      </c>
      <c r="D721" s="20">
        <f t="shared" ref="D721:M721" si="8">SUM(D719:D720)</f>
        <v>2103803219</v>
      </c>
      <c r="E721" s="20">
        <f t="shared" si="8"/>
        <v>0</v>
      </c>
      <c r="F721" s="20">
        <f t="shared" si="8"/>
        <v>0</v>
      </c>
      <c r="G721" s="20">
        <f>SUM(G719:G720)</f>
        <v>4152155790</v>
      </c>
      <c r="H721" s="20">
        <f t="shared" si="8"/>
        <v>-205897461</v>
      </c>
      <c r="I721" s="20">
        <f t="shared" si="8"/>
        <v>0</v>
      </c>
      <c r="J721" s="20">
        <f t="shared" si="8"/>
        <v>0</v>
      </c>
      <c r="K721" s="20">
        <f t="shared" si="8"/>
        <v>-47886299</v>
      </c>
      <c r="L721" s="20">
        <f t="shared" si="8"/>
        <v>-253783760</v>
      </c>
      <c r="M721" s="20">
        <f t="shared" si="8"/>
        <v>3898372030</v>
      </c>
    </row>
    <row r="722" spans="1:13">
      <c r="B722" s="19">
        <f>+B709</f>
        <v>45657</v>
      </c>
      <c r="C722" s="20">
        <v>2039708574</v>
      </c>
      <c r="D722" s="20">
        <v>8643997</v>
      </c>
      <c r="E722" s="20">
        <v>0</v>
      </c>
      <c r="F722" s="20">
        <v>0</v>
      </c>
      <c r="G722" s="20">
        <v>2048352571</v>
      </c>
      <c r="H722" s="20">
        <v>-159739960</v>
      </c>
      <c r="I722" s="20">
        <v>0</v>
      </c>
      <c r="J722" s="20">
        <v>0</v>
      </c>
      <c r="K722" s="20">
        <v>-46157501</v>
      </c>
      <c r="L722" s="20">
        <v>-205897461</v>
      </c>
      <c r="M722" s="20">
        <v>1842455110</v>
      </c>
    </row>
    <row r="724" spans="1:13">
      <c r="K724" s="21"/>
    </row>
    <row r="725" spans="1:13">
      <c r="B725" s="300" t="s">
        <v>558</v>
      </c>
    </row>
    <row r="727" spans="1:13">
      <c r="A727" s="2"/>
      <c r="B727" s="445" t="s">
        <v>493</v>
      </c>
      <c r="C727" s="445"/>
      <c r="D727" s="445"/>
      <c r="E727" s="445"/>
    </row>
    <row r="728" spans="1:13">
      <c r="B728" s="439" t="s">
        <v>95</v>
      </c>
      <c r="C728" s="439"/>
      <c r="D728" s="439"/>
      <c r="E728" s="439"/>
    </row>
    <row r="729" spans="1:13">
      <c r="B729" s="446" t="s">
        <v>650</v>
      </c>
      <c r="C729" s="446"/>
      <c r="D729" s="446"/>
      <c r="E729" s="446"/>
    </row>
    <row r="731" spans="1:13">
      <c r="B731" s="447" t="s">
        <v>494</v>
      </c>
      <c r="C731" s="448"/>
      <c r="D731" s="448"/>
      <c r="E731" s="449"/>
    </row>
    <row r="732" spans="1:13">
      <c r="B732" s="450" t="s">
        <v>495</v>
      </c>
      <c r="C732" s="450" t="s">
        <v>48</v>
      </c>
      <c r="D732" s="450" t="s">
        <v>496</v>
      </c>
      <c r="E732" s="450" t="s">
        <v>497</v>
      </c>
    </row>
    <row r="733" spans="1:13">
      <c r="B733" s="451"/>
      <c r="C733" s="451"/>
      <c r="D733" s="451"/>
      <c r="E733" s="451"/>
    </row>
    <row r="734" spans="1:13">
      <c r="B734" s="330" t="s">
        <v>31</v>
      </c>
      <c r="C734" s="331">
        <v>5909000000</v>
      </c>
      <c r="D734" s="332">
        <v>0.12059183673469388</v>
      </c>
      <c r="E734" s="333">
        <v>0.21730252100840333</v>
      </c>
    </row>
    <row r="735" spans="1:13">
      <c r="B735" s="334" t="s">
        <v>29</v>
      </c>
      <c r="C735" s="335">
        <v>5861000000</v>
      </c>
      <c r="D735" s="336">
        <v>0.11961224489795919</v>
      </c>
      <c r="E735" s="337">
        <v>0.21731932773109244</v>
      </c>
    </row>
    <row r="736" spans="1:13">
      <c r="B736" s="334" t="s">
        <v>27</v>
      </c>
      <c r="C736" s="335">
        <v>5859000000</v>
      </c>
      <c r="D736" s="336">
        <v>0.11957142857142856</v>
      </c>
      <c r="E736" s="337">
        <v>0.21730252100840339</v>
      </c>
    </row>
    <row r="737" spans="2:5">
      <c r="B737" s="334" t="s">
        <v>498</v>
      </c>
      <c r="C737" s="335">
        <v>5826000000</v>
      </c>
      <c r="D737" s="336">
        <v>0.11889795918367346</v>
      </c>
      <c r="E737" s="337">
        <v>0.21656302521008405</v>
      </c>
    </row>
    <row r="738" spans="2:5">
      <c r="B738" s="334" t="s">
        <v>499</v>
      </c>
      <c r="C738" s="335">
        <v>1569000000</v>
      </c>
      <c r="D738" s="336">
        <v>3.2020408163265304E-2</v>
      </c>
      <c r="E738" s="337">
        <v>5.2016806722689083E-3</v>
      </c>
    </row>
    <row r="739" spans="2:5">
      <c r="B739" s="334" t="s">
        <v>500</v>
      </c>
      <c r="C739" s="335">
        <v>697000000</v>
      </c>
      <c r="D739" s="336">
        <v>1.4224489795918368E-2</v>
      </c>
      <c r="E739" s="337">
        <v>3.0588235294117649E-3</v>
      </c>
    </row>
    <row r="740" spans="2:5">
      <c r="B740" s="334" t="s">
        <v>501</v>
      </c>
      <c r="C740" s="335">
        <v>851000000</v>
      </c>
      <c r="D740" s="336">
        <v>1.7367346938775511E-2</v>
      </c>
      <c r="E740" s="337">
        <v>4.6302521008403357E-3</v>
      </c>
    </row>
    <row r="741" spans="2:5">
      <c r="B741" s="334" t="s">
        <v>502</v>
      </c>
      <c r="C741" s="335">
        <v>2241000000</v>
      </c>
      <c r="D741" s="336">
        <v>4.5734693877551018E-2</v>
      </c>
      <c r="E741" s="337">
        <v>9.6134453781512585E-3</v>
      </c>
    </row>
    <row r="742" spans="2:5">
      <c r="B742" s="334" t="s">
        <v>503</v>
      </c>
      <c r="C742" s="335">
        <v>1203000000</v>
      </c>
      <c r="D742" s="336">
        <v>2.4551020408163267E-2</v>
      </c>
      <c r="E742" s="337">
        <v>4.8151260504201675E-3</v>
      </c>
    </row>
    <row r="743" spans="2:5">
      <c r="B743" s="334" t="s">
        <v>504</v>
      </c>
      <c r="C743" s="335">
        <v>1560000000</v>
      </c>
      <c r="D743" s="336">
        <v>3.1836734693877551E-2</v>
      </c>
      <c r="E743" s="337">
        <v>1.0168067226890756E-2</v>
      </c>
    </row>
    <row r="744" spans="2:5">
      <c r="B744" s="334" t="s">
        <v>505</v>
      </c>
      <c r="C744" s="335">
        <v>974000000</v>
      </c>
      <c r="D744" s="336">
        <v>1.9877551020408165E-2</v>
      </c>
      <c r="E744" s="337">
        <v>4.4033613445378155E-3</v>
      </c>
    </row>
    <row r="745" spans="2:5">
      <c r="B745" s="334" t="s">
        <v>506</v>
      </c>
      <c r="C745" s="335">
        <v>387000000</v>
      </c>
      <c r="D745" s="336">
        <v>7.8979591836734701E-3</v>
      </c>
      <c r="E745" s="337">
        <v>2.6638655462184876E-3</v>
      </c>
    </row>
    <row r="746" spans="2:5">
      <c r="B746" s="334" t="s">
        <v>507</v>
      </c>
      <c r="C746" s="335">
        <v>2371000000</v>
      </c>
      <c r="D746" s="336">
        <v>4.8387755102040818E-2</v>
      </c>
      <c r="E746" s="337">
        <v>1.1521008403361345E-2</v>
      </c>
    </row>
    <row r="747" spans="2:5">
      <c r="B747" s="334" t="s">
        <v>508</v>
      </c>
      <c r="C747" s="335">
        <v>3261000000</v>
      </c>
      <c r="D747" s="336">
        <v>6.6551020408163269E-2</v>
      </c>
      <c r="E747" s="337">
        <v>2.0050420168067226E-2</v>
      </c>
    </row>
    <row r="748" spans="2:5">
      <c r="B748" s="334" t="s">
        <v>509</v>
      </c>
      <c r="C748" s="335">
        <v>2509000000</v>
      </c>
      <c r="D748" s="336">
        <v>5.120408163265306E-2</v>
      </c>
      <c r="E748" s="337">
        <v>7.025210084033613E-3</v>
      </c>
    </row>
    <row r="749" spans="2:5">
      <c r="B749" s="334" t="s">
        <v>510</v>
      </c>
      <c r="C749" s="335">
        <v>388000000</v>
      </c>
      <c r="D749" s="336">
        <v>7.9183673469387754E-3</v>
      </c>
      <c r="E749" s="337">
        <v>9.9159663865546204E-4</v>
      </c>
    </row>
    <row r="750" spans="2:5">
      <c r="B750" s="334" t="s">
        <v>511</v>
      </c>
      <c r="C750" s="335">
        <v>48000000</v>
      </c>
      <c r="D750" s="336">
        <v>9.7959183673469383E-4</v>
      </c>
      <c r="E750" s="337">
        <v>3.1932773109243702E-4</v>
      </c>
    </row>
    <row r="751" spans="2:5">
      <c r="B751" s="334" t="s">
        <v>512</v>
      </c>
      <c r="C751" s="335">
        <v>48000000</v>
      </c>
      <c r="D751" s="336">
        <v>9.7959183673469383E-4</v>
      </c>
      <c r="E751" s="337">
        <v>3.1932773109243702E-4</v>
      </c>
    </row>
    <row r="752" spans="2:5">
      <c r="B752" s="334" t="s">
        <v>513</v>
      </c>
      <c r="C752" s="335">
        <v>92000000</v>
      </c>
      <c r="D752" s="336">
        <v>1.8775510204081633E-3</v>
      </c>
      <c r="E752" s="337">
        <v>6.4705882352941182E-4</v>
      </c>
    </row>
    <row r="753" spans="2:5">
      <c r="B753" s="334" t="s">
        <v>514</v>
      </c>
      <c r="C753" s="335">
        <v>392000000</v>
      </c>
      <c r="D753" s="336">
        <v>8.0000000000000002E-3</v>
      </c>
      <c r="E753" s="337">
        <v>1.1848739495798318E-3</v>
      </c>
    </row>
    <row r="754" spans="2:5">
      <c r="B754" s="334" t="s">
        <v>515</v>
      </c>
      <c r="C754" s="335">
        <v>309000000</v>
      </c>
      <c r="D754" s="336">
        <v>6.3061224489795922E-3</v>
      </c>
      <c r="E754" s="337">
        <v>1.8487394957983194E-3</v>
      </c>
    </row>
    <row r="755" spans="2:5">
      <c r="B755" s="334" t="s">
        <v>516</v>
      </c>
      <c r="C755" s="335">
        <v>102000000</v>
      </c>
      <c r="D755" s="336">
        <v>2.0816326530612244E-3</v>
      </c>
      <c r="E755" s="337">
        <v>5.7983193277310924E-4</v>
      </c>
    </row>
    <row r="756" spans="2:5">
      <c r="B756" s="334" t="s">
        <v>530</v>
      </c>
      <c r="C756" s="335">
        <v>1706000000</v>
      </c>
      <c r="D756" s="336">
        <v>3.4816326530612243E-2</v>
      </c>
      <c r="E756" s="337">
        <v>1.4336134453781513E-2</v>
      </c>
    </row>
    <row r="757" spans="2:5">
      <c r="B757" s="334" t="s">
        <v>517</v>
      </c>
      <c r="C757" s="335">
        <v>626000000</v>
      </c>
      <c r="D757" s="336">
        <v>1.2775510204081632E-2</v>
      </c>
      <c r="E757" s="337">
        <v>4.2941176470588233E-3</v>
      </c>
    </row>
    <row r="758" spans="2:5">
      <c r="B758" s="334" t="s">
        <v>518</v>
      </c>
      <c r="C758" s="335">
        <v>25000000</v>
      </c>
      <c r="D758" s="336">
        <v>5.1020408163265311E-4</v>
      </c>
      <c r="E758" s="337">
        <v>0</v>
      </c>
    </row>
    <row r="759" spans="2:5">
      <c r="B759" s="334" t="s">
        <v>519</v>
      </c>
      <c r="C759" s="335">
        <v>100000000</v>
      </c>
      <c r="D759" s="336">
        <v>2.0408163265306124E-3</v>
      </c>
      <c r="E759" s="337">
        <v>0</v>
      </c>
    </row>
    <row r="760" spans="2:5">
      <c r="B760" s="334" t="s">
        <v>520</v>
      </c>
      <c r="C760" s="335">
        <v>100000000</v>
      </c>
      <c r="D760" s="336">
        <v>2.0408163265306124E-3</v>
      </c>
      <c r="E760" s="337">
        <v>0</v>
      </c>
    </row>
    <row r="761" spans="2:5">
      <c r="B761" s="334" t="s">
        <v>521</v>
      </c>
      <c r="C761" s="335">
        <v>200000000</v>
      </c>
      <c r="D761" s="336">
        <v>4.0816326530612249E-3</v>
      </c>
      <c r="E761" s="337">
        <v>0</v>
      </c>
    </row>
    <row r="762" spans="2:5">
      <c r="B762" s="334" t="s">
        <v>522</v>
      </c>
      <c r="C762" s="335">
        <v>25000000</v>
      </c>
      <c r="D762" s="336">
        <v>5.1020408163265311E-4</v>
      </c>
      <c r="E762" s="337">
        <v>0</v>
      </c>
    </row>
    <row r="763" spans="2:5">
      <c r="B763" s="334" t="s">
        <v>523</v>
      </c>
      <c r="C763" s="335">
        <v>85000000</v>
      </c>
      <c r="D763" s="336">
        <v>1.7346938775510204E-3</v>
      </c>
      <c r="E763" s="337">
        <v>0</v>
      </c>
    </row>
    <row r="764" spans="2:5">
      <c r="B764" s="334" t="s">
        <v>524</v>
      </c>
      <c r="C764" s="335">
        <v>35000000</v>
      </c>
      <c r="D764" s="336">
        <v>7.1428571428571429E-4</v>
      </c>
      <c r="E764" s="337">
        <v>0</v>
      </c>
    </row>
    <row r="765" spans="2:5">
      <c r="B765" s="334" t="s">
        <v>532</v>
      </c>
      <c r="C765" s="335">
        <v>42000000</v>
      </c>
      <c r="D765" s="336">
        <v>8.571428571428571E-4</v>
      </c>
      <c r="E765" s="337">
        <v>2.6890756302521009E-4</v>
      </c>
    </row>
    <row r="766" spans="2:5">
      <c r="B766" s="334" t="s">
        <v>525</v>
      </c>
      <c r="C766" s="335">
        <v>510000000</v>
      </c>
      <c r="D766" s="336">
        <v>1.0408163265306122E-2</v>
      </c>
      <c r="E766" s="337">
        <v>0</v>
      </c>
    </row>
    <row r="767" spans="2:5">
      <c r="B767" s="334" t="s">
        <v>526</v>
      </c>
      <c r="C767" s="335">
        <v>50000000</v>
      </c>
      <c r="D767" s="336">
        <v>1.0204081632653062E-3</v>
      </c>
      <c r="E767" s="337">
        <v>0</v>
      </c>
    </row>
    <row r="768" spans="2:5">
      <c r="B768" s="334" t="s">
        <v>527</v>
      </c>
      <c r="C768" s="335">
        <v>17000000</v>
      </c>
      <c r="D768" s="336">
        <v>3.469387755102041E-4</v>
      </c>
      <c r="E768" s="337">
        <v>0</v>
      </c>
    </row>
    <row r="769" spans="1:8">
      <c r="B769" s="334" t="s">
        <v>528</v>
      </c>
      <c r="C769" s="335">
        <v>100000000</v>
      </c>
      <c r="D769" s="336">
        <v>2.0408163265306124E-3</v>
      </c>
      <c r="E769" s="337">
        <v>0</v>
      </c>
    </row>
    <row r="770" spans="1:8">
      <c r="B770" s="334" t="s">
        <v>529</v>
      </c>
      <c r="C770" s="335">
        <v>17000000</v>
      </c>
      <c r="D770" s="336">
        <v>3.469387755102041E-4</v>
      </c>
      <c r="E770" s="337">
        <v>0</v>
      </c>
    </row>
    <row r="771" spans="1:8">
      <c r="B771" s="334" t="s">
        <v>531</v>
      </c>
      <c r="C771" s="335">
        <v>10000000</v>
      </c>
      <c r="D771" s="336">
        <v>2.0408163265306123E-4</v>
      </c>
      <c r="E771" s="337">
        <v>8.4033613445378167E-5</v>
      </c>
    </row>
    <row r="772" spans="1:8">
      <c r="B772" s="334" t="s">
        <v>580</v>
      </c>
      <c r="C772" s="335">
        <v>100000000</v>
      </c>
      <c r="D772" s="336">
        <v>2.0408163265306124E-3</v>
      </c>
      <c r="E772" s="337">
        <v>8.4033613445378156E-4</v>
      </c>
    </row>
    <row r="773" spans="1:8">
      <c r="B773" s="334" t="s">
        <v>581</v>
      </c>
      <c r="C773" s="335">
        <v>2520000000</v>
      </c>
      <c r="D773" s="336">
        <v>5.1428571428571428E-2</v>
      </c>
      <c r="E773" s="337">
        <v>2.1176470588235293E-2</v>
      </c>
    </row>
    <row r="774" spans="1:8">
      <c r="B774" s="334" t="s">
        <v>543</v>
      </c>
      <c r="C774" s="335">
        <v>75000000</v>
      </c>
      <c r="D774" s="336">
        <v>1.5306122448979591E-3</v>
      </c>
      <c r="E774" s="337">
        <v>6.3025210084033606E-4</v>
      </c>
    </row>
    <row r="775" spans="1:8">
      <c r="B775" s="334" t="s">
        <v>582</v>
      </c>
      <c r="C775" s="335">
        <v>100000000</v>
      </c>
      <c r="D775" s="336">
        <v>2.0408163265306124E-3</v>
      </c>
      <c r="E775" s="337">
        <v>8.4033613445378156E-4</v>
      </c>
    </row>
    <row r="776" spans="1:8">
      <c r="B776" s="334" t="s">
        <v>583</v>
      </c>
      <c r="C776" s="335">
        <v>50000000</v>
      </c>
      <c r="D776" s="336">
        <v>1.0204081632653062E-3</v>
      </c>
      <c r="E776" s="337">
        <v>0</v>
      </c>
    </row>
    <row r="777" spans="1:8">
      <c r="B777" s="334" t="s">
        <v>584</v>
      </c>
      <c r="C777" s="345">
        <v>50000000</v>
      </c>
      <c r="D777" s="346">
        <v>1.0204081632653062E-3</v>
      </c>
      <c r="E777" s="347">
        <v>0</v>
      </c>
    </row>
    <row r="778" spans="1:8">
      <c r="B778" s="244" t="s">
        <v>65</v>
      </c>
      <c r="C778" s="348">
        <f>SUM(C734:C777)</f>
        <v>49000000000</v>
      </c>
      <c r="D778" s="349">
        <f>SUM(D734:D777)</f>
        <v>1</v>
      </c>
      <c r="E778" s="349">
        <f>SUM(E734:E777)</f>
        <v>0.99999999999999978</v>
      </c>
    </row>
    <row r="780" spans="1:8" ht="15">
      <c r="A780"/>
      <c r="B780" s="255" t="s">
        <v>112</v>
      </c>
      <c r="C780" s="257"/>
      <c r="D780" s="257"/>
      <c r="E780" s="257"/>
      <c r="F780" s="257"/>
      <c r="G780"/>
      <c r="H780"/>
    </row>
    <row r="781" spans="1:8" ht="15">
      <c r="A781"/>
      <c r="B781" s="255" t="s">
        <v>95</v>
      </c>
      <c r="C781" s="257"/>
      <c r="D781" s="257"/>
      <c r="E781" s="257"/>
      <c r="F781" s="257"/>
      <c r="G781"/>
      <c r="H781"/>
    </row>
    <row r="782" spans="1:8" ht="15">
      <c r="A782"/>
      <c r="B782" s="256" t="s">
        <v>533</v>
      </c>
      <c r="C782" s="257"/>
      <c r="D782" s="257"/>
      <c r="E782" s="257"/>
      <c r="F782" s="257"/>
      <c r="G782"/>
      <c r="H782"/>
    </row>
    <row r="783" spans="1:8" ht="15">
      <c r="A783"/>
      <c r="B783" s="186" t="s">
        <v>97</v>
      </c>
      <c r="C783" s="186"/>
      <c r="D783" s="186"/>
      <c r="G783"/>
      <c r="H783"/>
    </row>
    <row r="784" spans="1:8" ht="15">
      <c r="A784"/>
      <c r="B784" s="1" t="s">
        <v>534</v>
      </c>
      <c r="G784"/>
      <c r="H784"/>
    </row>
    <row r="785" spans="1:8" ht="15">
      <c r="A785"/>
      <c r="B785" s="182" t="s">
        <v>535</v>
      </c>
      <c r="C785" s="182" t="s">
        <v>536</v>
      </c>
      <c r="D785" s="182" t="s">
        <v>537</v>
      </c>
      <c r="E785" s="151">
        <f>+BBGG!D7</f>
        <v>46022</v>
      </c>
      <c r="F785" s="151">
        <f>+BBGG!E7</f>
        <v>45657</v>
      </c>
      <c r="G785"/>
      <c r="H785"/>
    </row>
    <row r="786" spans="1:8" ht="15">
      <c r="A786"/>
      <c r="B786" s="37" t="s">
        <v>538</v>
      </c>
      <c r="C786" s="37" t="s">
        <v>539</v>
      </c>
      <c r="D786" s="37" t="s">
        <v>540</v>
      </c>
      <c r="E786" s="259">
        <v>1519952790</v>
      </c>
      <c r="F786" s="338">
        <v>1435524442</v>
      </c>
      <c r="G786"/>
      <c r="H786"/>
    </row>
    <row r="787" spans="1:8" ht="15">
      <c r="A787"/>
      <c r="B787" s="37" t="s">
        <v>538</v>
      </c>
      <c r="C787" s="37" t="s">
        <v>539</v>
      </c>
      <c r="D787" s="37" t="s">
        <v>541</v>
      </c>
      <c r="E787" s="93">
        <v>46077279</v>
      </c>
      <c r="F787" s="33">
        <v>66781264</v>
      </c>
      <c r="G787"/>
      <c r="H787"/>
    </row>
    <row r="788" spans="1:8" ht="15">
      <c r="A788"/>
      <c r="B788" s="37" t="s">
        <v>538</v>
      </c>
      <c r="C788" s="37" t="s">
        <v>539</v>
      </c>
      <c r="D788" s="37" t="s">
        <v>542</v>
      </c>
      <c r="E788" s="93">
        <v>500000</v>
      </c>
      <c r="F788" s="33">
        <v>0</v>
      </c>
      <c r="G788"/>
      <c r="H788"/>
    </row>
    <row r="789" spans="1:8" ht="15">
      <c r="A789"/>
      <c r="B789" s="37" t="s">
        <v>552</v>
      </c>
      <c r="C789" s="37" t="s">
        <v>544</v>
      </c>
      <c r="D789" s="37" t="s">
        <v>614</v>
      </c>
      <c r="E789" s="93">
        <v>15814998</v>
      </c>
      <c r="F789" s="33">
        <v>0</v>
      </c>
      <c r="G789"/>
      <c r="H789"/>
    </row>
    <row r="790" spans="1:8" ht="15">
      <c r="A790"/>
      <c r="B790" s="37" t="s">
        <v>547</v>
      </c>
      <c r="C790" s="37" t="s">
        <v>546</v>
      </c>
      <c r="D790" s="37" t="s">
        <v>542</v>
      </c>
      <c r="E790" s="93">
        <v>44601</v>
      </c>
      <c r="F790" s="33">
        <v>0</v>
      </c>
      <c r="G790"/>
      <c r="H790"/>
    </row>
    <row r="791" spans="1:8" ht="15">
      <c r="A791"/>
      <c r="B791" s="29" t="s">
        <v>346</v>
      </c>
      <c r="C791" s="29"/>
      <c r="D791" s="29"/>
      <c r="E791" s="76">
        <f>SUM(E786:E790)</f>
        <v>1582389668</v>
      </c>
      <c r="F791" s="76">
        <f>SUM(F786:F790)</f>
        <v>1502305706</v>
      </c>
      <c r="G791"/>
      <c r="H791"/>
    </row>
    <row r="792" spans="1:8" ht="15">
      <c r="A792"/>
      <c r="G792"/>
      <c r="H792"/>
    </row>
    <row r="793" spans="1:8" ht="15">
      <c r="A793"/>
      <c r="B793" s="186" t="s">
        <v>99</v>
      </c>
      <c r="C793" s="186"/>
      <c r="D793" s="186"/>
      <c r="E793" s="24"/>
      <c r="G793"/>
      <c r="H793"/>
    </row>
    <row r="794" spans="1:8" ht="15">
      <c r="A794"/>
      <c r="B794" s="1" t="s">
        <v>548</v>
      </c>
      <c r="G794"/>
      <c r="H794"/>
    </row>
    <row r="795" spans="1:8" ht="15">
      <c r="A795"/>
      <c r="B795" s="247" t="s">
        <v>535</v>
      </c>
      <c r="C795" s="182" t="s">
        <v>536</v>
      </c>
      <c r="D795" s="182" t="s">
        <v>537</v>
      </c>
      <c r="E795" s="78">
        <f>+E785</f>
        <v>46022</v>
      </c>
      <c r="F795" s="78">
        <f>+F785</f>
        <v>45657</v>
      </c>
      <c r="G795"/>
      <c r="H795"/>
    </row>
    <row r="796" spans="1:8" ht="15">
      <c r="A796"/>
      <c r="B796" s="37" t="s">
        <v>538</v>
      </c>
      <c r="C796" s="37" t="s">
        <v>539</v>
      </c>
      <c r="D796" s="37" t="s">
        <v>614</v>
      </c>
      <c r="E796" s="280">
        <v>983053061</v>
      </c>
      <c r="F796" s="281">
        <v>0</v>
      </c>
      <c r="G796"/>
      <c r="H796"/>
    </row>
    <row r="797" spans="1:8" ht="15">
      <c r="A797"/>
      <c r="B797" s="64" t="s">
        <v>346</v>
      </c>
      <c r="C797" s="64"/>
      <c r="D797" s="64"/>
      <c r="E797" s="76">
        <f>SUM(E796:E796)</f>
        <v>983053061</v>
      </c>
      <c r="F797" s="76">
        <f>SUM(F796:F796)</f>
        <v>0</v>
      </c>
      <c r="G797"/>
      <c r="H797"/>
    </row>
    <row r="798" spans="1:8" ht="15">
      <c r="A798"/>
      <c r="G798"/>
      <c r="H798"/>
    </row>
    <row r="799" spans="1:8" ht="15">
      <c r="A799"/>
      <c r="B799" s="25" t="s">
        <v>550</v>
      </c>
      <c r="C799" s="25"/>
      <c r="D799" s="25"/>
      <c r="G799"/>
      <c r="H799"/>
    </row>
    <row r="800" spans="1:8" ht="15">
      <c r="A800"/>
      <c r="B800" s="282" t="s">
        <v>550</v>
      </c>
      <c r="C800" s="182" t="s">
        <v>536</v>
      </c>
      <c r="D800" s="182" t="s">
        <v>537</v>
      </c>
      <c r="E800" s="91">
        <f>+E795</f>
        <v>46022</v>
      </c>
      <c r="F800" s="91">
        <f>+F795</f>
        <v>45657</v>
      </c>
      <c r="G800"/>
      <c r="H800"/>
    </row>
    <row r="801" spans="1:6" ht="15">
      <c r="A801"/>
      <c r="B801" s="37" t="s">
        <v>538</v>
      </c>
      <c r="C801" s="37" t="s">
        <v>539</v>
      </c>
      <c r="D801" s="37" t="s">
        <v>540</v>
      </c>
      <c r="E801" s="243">
        <v>18564200729</v>
      </c>
      <c r="F801" s="258">
        <v>14771100058</v>
      </c>
    </row>
    <row r="802" spans="1:6" ht="15">
      <c r="A802"/>
      <c r="B802" s="37" t="s">
        <v>538</v>
      </c>
      <c r="C802" s="37" t="s">
        <v>539</v>
      </c>
      <c r="D802" s="37" t="s">
        <v>551</v>
      </c>
      <c r="E802" s="243">
        <v>3466857373</v>
      </c>
      <c r="F802" s="258">
        <v>6137264454</v>
      </c>
    </row>
    <row r="803" spans="1:6" ht="15">
      <c r="A803"/>
      <c r="B803" s="37" t="s">
        <v>538</v>
      </c>
      <c r="C803" s="37" t="s">
        <v>539</v>
      </c>
      <c r="D803" s="37" t="s">
        <v>549</v>
      </c>
      <c r="E803" s="243">
        <v>1852248207</v>
      </c>
      <c r="F803" s="258">
        <v>1377494450</v>
      </c>
    </row>
    <row r="804" spans="1:6" ht="15">
      <c r="A804"/>
      <c r="B804" s="37" t="s">
        <v>547</v>
      </c>
      <c r="C804" s="37" t="s">
        <v>546</v>
      </c>
      <c r="D804" s="37" t="s">
        <v>549</v>
      </c>
      <c r="E804" s="243">
        <v>70438866</v>
      </c>
      <c r="F804" s="258">
        <v>15478655</v>
      </c>
    </row>
    <row r="805" spans="1:6" ht="15">
      <c r="A805"/>
      <c r="B805" s="37" t="s">
        <v>27</v>
      </c>
      <c r="C805" s="37" t="s">
        <v>546</v>
      </c>
      <c r="D805" s="37" t="s">
        <v>549</v>
      </c>
      <c r="E805" s="243">
        <v>67510604</v>
      </c>
      <c r="F805" s="258">
        <v>15533350</v>
      </c>
    </row>
    <row r="806" spans="1:6" ht="15">
      <c r="A806"/>
      <c r="B806" s="37" t="s">
        <v>545</v>
      </c>
      <c r="C806" s="37" t="s">
        <v>546</v>
      </c>
      <c r="D806" s="37" t="s">
        <v>549</v>
      </c>
      <c r="E806" s="243">
        <v>13525080</v>
      </c>
      <c r="F806" s="258">
        <v>15478655</v>
      </c>
    </row>
    <row r="807" spans="1:6" ht="15">
      <c r="A807"/>
      <c r="B807" s="37" t="s">
        <v>506</v>
      </c>
      <c r="C807" s="37" t="s">
        <v>544</v>
      </c>
      <c r="D807" s="37" t="s">
        <v>549</v>
      </c>
      <c r="E807" s="243">
        <v>10420816</v>
      </c>
      <c r="F807" s="258">
        <v>2791539</v>
      </c>
    </row>
    <row r="808" spans="1:6" ht="15">
      <c r="A808"/>
      <c r="B808" s="37" t="s">
        <v>552</v>
      </c>
      <c r="C808" s="37" t="s">
        <v>544</v>
      </c>
      <c r="D808" s="37" t="s">
        <v>549</v>
      </c>
      <c r="E808" s="243">
        <v>684005</v>
      </c>
      <c r="F808" s="258">
        <v>154930</v>
      </c>
    </row>
    <row r="809" spans="1:6" ht="15">
      <c r="A809"/>
      <c r="B809" s="37" t="s">
        <v>27</v>
      </c>
      <c r="C809" s="37" t="s">
        <v>546</v>
      </c>
      <c r="D809" s="37" t="s">
        <v>541</v>
      </c>
      <c r="E809" s="243">
        <v>0</v>
      </c>
      <c r="F809" s="258">
        <v>238223</v>
      </c>
    </row>
    <row r="810" spans="1:6" ht="15">
      <c r="A810"/>
      <c r="B810" s="37" t="s">
        <v>538</v>
      </c>
      <c r="C810" s="37" t="s">
        <v>539</v>
      </c>
      <c r="D810" s="37" t="s">
        <v>541</v>
      </c>
      <c r="E810" s="243">
        <v>0</v>
      </c>
      <c r="F810" s="258">
        <v>641795580</v>
      </c>
    </row>
    <row r="811" spans="1:6" ht="15">
      <c r="A811"/>
      <c r="B811" s="37" t="s">
        <v>543</v>
      </c>
      <c r="C811" s="37" t="s">
        <v>544</v>
      </c>
      <c r="D811" s="37" t="s">
        <v>541</v>
      </c>
      <c r="E811" s="243">
        <v>0</v>
      </c>
      <c r="F811" s="258">
        <v>40645</v>
      </c>
    </row>
    <row r="812" spans="1:6" ht="15">
      <c r="A812"/>
      <c r="B812" s="37" t="s">
        <v>547</v>
      </c>
      <c r="C812" s="37" t="s">
        <v>546</v>
      </c>
      <c r="D812" s="37" t="s">
        <v>541</v>
      </c>
      <c r="E812" s="243">
        <v>0</v>
      </c>
      <c r="F812" s="258">
        <v>322744</v>
      </c>
    </row>
    <row r="813" spans="1:6" ht="15">
      <c r="A813"/>
      <c r="B813" s="37" t="s">
        <v>545</v>
      </c>
      <c r="C813" s="37" t="s">
        <v>546</v>
      </c>
      <c r="D813" s="37" t="s">
        <v>541</v>
      </c>
      <c r="E813" s="243">
        <v>0</v>
      </c>
      <c r="F813" s="258">
        <v>3691</v>
      </c>
    </row>
    <row r="814" spans="1:6" ht="15">
      <c r="A814"/>
      <c r="B814" s="37" t="s">
        <v>506</v>
      </c>
      <c r="C814" s="37" t="s">
        <v>544</v>
      </c>
      <c r="D814" s="37" t="s">
        <v>541</v>
      </c>
      <c r="E814" s="243">
        <v>0</v>
      </c>
      <c r="F814" s="258">
        <v>25577</v>
      </c>
    </row>
    <row r="815" spans="1:6" ht="15">
      <c r="A815"/>
      <c r="B815" s="37" t="s">
        <v>573</v>
      </c>
      <c r="C815" s="37" t="s">
        <v>93</v>
      </c>
      <c r="D815" s="37" t="s">
        <v>549</v>
      </c>
      <c r="E815" s="243">
        <v>0</v>
      </c>
      <c r="F815" s="258">
        <v>4637619</v>
      </c>
    </row>
    <row r="816" spans="1:6" ht="15">
      <c r="A816"/>
      <c r="B816" s="37" t="s">
        <v>512</v>
      </c>
      <c r="C816" s="37" t="s">
        <v>544</v>
      </c>
      <c r="D816" s="37" t="s">
        <v>541</v>
      </c>
      <c r="E816" s="243">
        <v>0</v>
      </c>
      <c r="F816" s="258">
        <v>77812</v>
      </c>
    </row>
    <row r="817" spans="1:8" ht="15">
      <c r="A817"/>
      <c r="B817" s="37" t="s">
        <v>651</v>
      </c>
      <c r="C817" s="37" t="s">
        <v>53</v>
      </c>
      <c r="D817" s="37" t="s">
        <v>541</v>
      </c>
      <c r="E817" s="243">
        <v>0</v>
      </c>
      <c r="F817" s="258">
        <v>1719</v>
      </c>
    </row>
    <row r="818" spans="1:8" ht="15">
      <c r="A818"/>
      <c r="B818" s="37" t="s">
        <v>573</v>
      </c>
      <c r="C818" s="37" t="s">
        <v>93</v>
      </c>
      <c r="D818" s="37" t="s">
        <v>541</v>
      </c>
      <c r="E818" s="243">
        <v>0</v>
      </c>
      <c r="F818" s="258">
        <v>70895</v>
      </c>
    </row>
    <row r="819" spans="1:8" ht="15">
      <c r="A819"/>
      <c r="B819" s="37" t="s">
        <v>652</v>
      </c>
      <c r="C819" s="37" t="s">
        <v>544</v>
      </c>
      <c r="D819" s="37" t="s">
        <v>541</v>
      </c>
      <c r="E819" s="243">
        <v>0</v>
      </c>
      <c r="F819" s="258">
        <v>128173</v>
      </c>
    </row>
    <row r="820" spans="1:8" ht="15">
      <c r="A820"/>
      <c r="B820" s="37" t="s">
        <v>511</v>
      </c>
      <c r="C820" s="37" t="s">
        <v>544</v>
      </c>
      <c r="D820" s="37" t="s">
        <v>541</v>
      </c>
      <c r="E820" s="243"/>
      <c r="F820" s="258">
        <v>2066318</v>
      </c>
    </row>
    <row r="821" spans="1:8" ht="15">
      <c r="A821"/>
      <c r="B821" s="37" t="s">
        <v>653</v>
      </c>
      <c r="C821" s="37" t="s">
        <v>53</v>
      </c>
      <c r="D821" s="37" t="s">
        <v>541</v>
      </c>
      <c r="E821" s="243"/>
      <c r="F821" s="258">
        <v>865666</v>
      </c>
    </row>
    <row r="822" spans="1:8" ht="15">
      <c r="A822"/>
      <c r="B822" s="37"/>
      <c r="C822" s="37"/>
      <c r="D822" s="37"/>
      <c r="E822" s="243"/>
      <c r="F822" s="258"/>
    </row>
    <row r="823" spans="1:8" ht="15">
      <c r="A823"/>
      <c r="B823" s="283" t="s">
        <v>553</v>
      </c>
      <c r="C823" s="284"/>
      <c r="D823" s="284"/>
      <c r="E823" s="285">
        <f>SUM(E801:E819)</f>
        <v>24045885680</v>
      </c>
      <c r="F823" s="285">
        <f>SUM(F801:F821)</f>
        <v>22985570753</v>
      </c>
    </row>
    <row r="824" spans="1:8" ht="15">
      <c r="A824"/>
      <c r="G824" s="350"/>
      <c r="H824"/>
    </row>
    <row r="825" spans="1:8" ht="15">
      <c r="A825"/>
      <c r="B825" s="25" t="s">
        <v>554</v>
      </c>
      <c r="C825" s="25"/>
      <c r="D825" s="25"/>
      <c r="G825"/>
      <c r="H825"/>
    </row>
    <row r="826" spans="1:8" ht="15">
      <c r="A826"/>
      <c r="B826" s="254" t="s">
        <v>555</v>
      </c>
      <c r="C826" s="182" t="s">
        <v>536</v>
      </c>
      <c r="D826" s="26" t="s">
        <v>537</v>
      </c>
      <c r="E826" s="249">
        <f>+E800</f>
        <v>46022</v>
      </c>
      <c r="F826" s="249">
        <f>+F800</f>
        <v>45657</v>
      </c>
      <c r="G826"/>
      <c r="H826"/>
    </row>
    <row r="827" spans="1:8" ht="15">
      <c r="A827"/>
      <c r="B827" s="37" t="s">
        <v>538</v>
      </c>
      <c r="C827" s="37" t="s">
        <v>539</v>
      </c>
      <c r="D827" s="37" t="s">
        <v>549</v>
      </c>
      <c r="E827" s="250">
        <v>2636364</v>
      </c>
      <c r="F827" s="258">
        <v>272727</v>
      </c>
      <c r="G827"/>
      <c r="H827"/>
    </row>
    <row r="828" spans="1:8" ht="15">
      <c r="A828"/>
      <c r="B828" s="253" t="s">
        <v>556</v>
      </c>
      <c r="C828" s="251"/>
      <c r="D828" s="251"/>
      <c r="E828" s="252">
        <f>SUM(E827:E827)</f>
        <v>2636364</v>
      </c>
      <c r="F828" s="248">
        <f>SUM(F827:F827)</f>
        <v>272727</v>
      </c>
      <c r="G828"/>
      <c r="H828" s="266"/>
    </row>
    <row r="829" spans="1:8" ht="15">
      <c r="A829"/>
      <c r="G829"/>
      <c r="H829"/>
    </row>
  </sheetData>
  <sortState xmlns:xlrd2="http://schemas.microsoft.com/office/spreadsheetml/2017/richdata2" ref="B556:D565">
    <sortCondition descending="1" ref="C556:C565"/>
  </sortState>
  <mergeCells count="140">
    <mergeCell ref="B2:F2"/>
    <mergeCell ref="B3:F3"/>
    <mergeCell ref="B4:F4"/>
    <mergeCell ref="B15:F15"/>
    <mergeCell ref="B17:H21"/>
    <mergeCell ref="B31:C31"/>
    <mergeCell ref="B32:C32"/>
    <mergeCell ref="E32:F32"/>
    <mergeCell ref="B28:C28"/>
    <mergeCell ref="E28:F28"/>
    <mergeCell ref="B29:C29"/>
    <mergeCell ref="E29:F29"/>
    <mergeCell ref="B30:C30"/>
    <mergeCell ref="B49:H49"/>
    <mergeCell ref="B58:C58"/>
    <mergeCell ref="B60:H60"/>
    <mergeCell ref="B127:H127"/>
    <mergeCell ref="B129:D129"/>
    <mergeCell ref="B130:D130"/>
    <mergeCell ref="B132:H132"/>
    <mergeCell ref="B23:H23"/>
    <mergeCell ref="B25:C25"/>
    <mergeCell ref="E25:F25"/>
    <mergeCell ref="B26:C26"/>
    <mergeCell ref="B27:C27"/>
    <mergeCell ref="E27:F27"/>
    <mergeCell ref="B42:H43"/>
    <mergeCell ref="B33:D33"/>
    <mergeCell ref="E33:F33"/>
    <mergeCell ref="B35:C35"/>
    <mergeCell ref="E35:F35"/>
    <mergeCell ref="B36:C36"/>
    <mergeCell ref="E36:F36"/>
    <mergeCell ref="B89:H89"/>
    <mergeCell ref="B69:C69"/>
    <mergeCell ref="B70:E70"/>
    <mergeCell ref="B74:H74"/>
    <mergeCell ref="B81:H81"/>
    <mergeCell ref="B83:H83"/>
    <mergeCell ref="B105:H105"/>
    <mergeCell ref="B107:H107"/>
    <mergeCell ref="B113:H113"/>
    <mergeCell ref="B109:H110"/>
    <mergeCell ref="B114:H125"/>
    <mergeCell ref="B303:H304"/>
    <mergeCell ref="B101:H101"/>
    <mergeCell ref="B104:H104"/>
    <mergeCell ref="B178:H178"/>
    <mergeCell ref="B134:H134"/>
    <mergeCell ref="B136:H141"/>
    <mergeCell ref="D97:E97"/>
    <mergeCell ref="B192:H192"/>
    <mergeCell ref="B204:I204"/>
    <mergeCell ref="B225:I225"/>
    <mergeCell ref="B306:H306"/>
    <mergeCell ref="B143:H143"/>
    <mergeCell ref="B145:H146"/>
    <mergeCell ref="B150:H151"/>
    <mergeCell ref="B153:H153"/>
    <mergeCell ref="B309:H309"/>
    <mergeCell ref="B311:D311"/>
    <mergeCell ref="B320:D320"/>
    <mergeCell ref="C205:C206"/>
    <mergeCell ref="D205:D206"/>
    <mergeCell ref="B187:H187"/>
    <mergeCell ref="B155:H168"/>
    <mergeCell ref="B182:H183"/>
    <mergeCell ref="B189:H189"/>
    <mergeCell ref="B191:H191"/>
    <mergeCell ref="B202:H202"/>
    <mergeCell ref="B205:B206"/>
    <mergeCell ref="B223:H223"/>
    <mergeCell ref="B227:B228"/>
    <mergeCell ref="B236:H237"/>
    <mergeCell ref="B284:H284"/>
    <mergeCell ref="B296:H296"/>
    <mergeCell ref="B172:H174"/>
    <mergeCell ref="B492:H492"/>
    <mergeCell ref="B494:H494"/>
    <mergeCell ref="B518:H518"/>
    <mergeCell ref="B523:H523"/>
    <mergeCell ref="B329:H329"/>
    <mergeCell ref="B351:D351"/>
    <mergeCell ref="B474:H474"/>
    <mergeCell ref="B476:H476"/>
    <mergeCell ref="B478:H478"/>
    <mergeCell ref="B520:H520"/>
    <mergeCell ref="B521:G521"/>
    <mergeCell ref="B485:H485"/>
    <mergeCell ref="B570:H571"/>
    <mergeCell ref="B572:H573"/>
    <mergeCell ref="B574:H582"/>
    <mergeCell ref="B584:H584"/>
    <mergeCell ref="B586:H587"/>
    <mergeCell ref="B535:H535"/>
    <mergeCell ref="B537:H537"/>
    <mergeCell ref="B545:H545"/>
    <mergeCell ref="B554:H554"/>
    <mergeCell ref="B602:H602"/>
    <mergeCell ref="B604:H604"/>
    <mergeCell ref="B606:H606"/>
    <mergeCell ref="B608:H612"/>
    <mergeCell ref="B614:I614"/>
    <mergeCell ref="B589:H589"/>
    <mergeCell ref="B591:H591"/>
    <mergeCell ref="B593:H593"/>
    <mergeCell ref="B595:H595"/>
    <mergeCell ref="B599:H600"/>
    <mergeCell ref="B695:M695"/>
    <mergeCell ref="B696:M696"/>
    <mergeCell ref="B697:M697"/>
    <mergeCell ref="B698:M698"/>
    <mergeCell ref="B699:B700"/>
    <mergeCell ref="C699:G699"/>
    <mergeCell ref="H699:L699"/>
    <mergeCell ref="M699:M700"/>
    <mergeCell ref="B615:I615"/>
    <mergeCell ref="B616:I616"/>
    <mergeCell ref="B621:F621"/>
    <mergeCell ref="G621:I621"/>
    <mergeCell ref="C688:E688"/>
    <mergeCell ref="B619:I619"/>
    <mergeCell ref="B675:I675"/>
    <mergeCell ref="B686:I686"/>
    <mergeCell ref="B727:E727"/>
    <mergeCell ref="B728:E728"/>
    <mergeCell ref="B729:E729"/>
    <mergeCell ref="B731:E731"/>
    <mergeCell ref="B732:B733"/>
    <mergeCell ref="C732:C733"/>
    <mergeCell ref="D732:D733"/>
    <mergeCell ref="E732:E733"/>
    <mergeCell ref="B712:M712"/>
    <mergeCell ref="B713:M713"/>
    <mergeCell ref="B714:M714"/>
    <mergeCell ref="B715:M715"/>
    <mergeCell ref="B716:B717"/>
    <mergeCell ref="C716:G716"/>
    <mergeCell ref="H716:L716"/>
    <mergeCell ref="M716:M717"/>
  </mergeCells>
  <hyperlinks>
    <hyperlink ref="B70:E70" location="NOTAS!A744" display="Cuadro s/ Res. 1/19 expresado en el Anexo de Capital" xr:uid="{99730F08-16D6-4700-A23B-9A17022FD566}"/>
  </hyperlinks>
  <pageMargins left="0.7" right="0.7" top="0.75" bottom="0.75" header="0.3" footer="0.3"/>
  <pageSetup scale="64" fitToHeight="0" orientation="portrait" r:id="rId1"/>
  <ignoredErrors>
    <ignoredError sqref="D346 C348 E472" evalError="1"/>
    <ignoredError sqref="D533" formulaRange="1"/>
    <ignoredError sqref="E228" formula="1"/>
  </ignoredErrors>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OiUKf8CDotgyzWkl7uTeM78+LE50OL6HmQ7oobmJ0U4=</DigestValue>
    </Reference>
    <Reference Type="http://www.w3.org/2000/09/xmldsig#Object" URI="#idOfficeObject">
      <DigestMethod Algorithm="http://www.w3.org/2001/04/xmlenc#sha256"/>
      <DigestValue>kuXPYPYub7l1wkScuS9qJwzSYefavTrvnfZLE+lGmaE=</DigestValue>
    </Reference>
    <Reference Type="http://uri.etsi.org/01903#SignedProperties" URI="#idSignedProperties">
      <Transforms>
        <Transform Algorithm="http://www.w3.org/TR/2001/REC-xml-c14n-20010315"/>
      </Transforms>
      <DigestMethod Algorithm="http://www.w3.org/2001/04/xmlenc#sha256"/>
      <DigestValue>aX+mt/5DSPK0KvpvRyGLLqAQbJqthci63tQNf3w5RzA=</DigestValue>
    </Reference>
  </SignedInfo>
  <SignatureValue>CA+CnKH2FxMCZzFCmYFIcyKl/yAI02FreCnZW6PDvwGKhKHd2TjjUD6kR3dkmI0glFjrsABl3woy
TjiiFaX2EqqCGx6qrv3tHrdF9NE15d3OmcXBQfKAXWRnqV7wqRC7oxnJnBIuhyNNRYbtR+ASQIkA
n/yKkbKaQVFdiOSmHcNXBEIOb1DZhrV9pbR38RXT9NcpGxDPKgfsl+/VmBRK8d/85lYgZCScn1uD
lM/Qa5y3NSzMrhhdNPQYYx52ijwek6OZieY2/EXd1EvRt27OWRS6wY7/WuNbVWN1SzgU0G7asimZ
iAo03y/tOpb7Jl8o+LUV07QNu8TAWkcLh/asyw==</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iwwfUofrv7l1p+vaej98HXLzYmvE4w52hkmj2g4O9Ug=</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3.bin?ContentType=application/vnd.openxmlformats-officedocument.spreadsheetml.printerSettings">
        <DigestMethod Algorithm="http://www.w3.org/2001/04/xmlenc#sha256"/>
        <DigestValue>GyyR84UYFfbFvVrs+ip9vPggIMAXC0nxkmeUVNsGxCc=</DigestValue>
      </Reference>
      <Reference URI="/xl/printerSettings/printerSettings4.bin?ContentType=application/vnd.openxmlformats-officedocument.spreadsheetml.printerSettings">
        <DigestMethod Algorithm="http://www.w3.org/2001/04/xmlenc#sha256"/>
        <DigestValue>GyyR84UYFfbFvVrs+ip9vPggIMAXC0nxkmeUVNsGxCc=</DigestValue>
      </Reference>
      <Reference URI="/xl/printerSettings/printerSettings5.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d2QNSgZ3u7lITrp5V/0hm1caDh5yapVt84SFIaxfyKc=</DigestValue>
      </Reference>
      <Reference URI="/xl/styles.xml?ContentType=application/vnd.openxmlformats-officedocument.spreadsheetml.styles+xml">
        <DigestMethod Algorithm="http://www.w3.org/2001/04/xmlenc#sha256"/>
        <DigestValue>6MuqD4tARL2Cju8TYpw14GIzXXZxoPW0PgNBHnYNVX8=</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1tH2xJnfuevvkWSZje15eHHOlyuCFhulpXFv2VqNKA4=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G1025KIKokjGSleYJOF5T9NWhTniQh7GK2OU9Vb8hMo=</DigestValue>
      </Reference>
      <Reference URI="/xl/worksheets/sheet2.xml?ContentType=application/vnd.openxmlformats-officedocument.spreadsheetml.worksheet+xml">
        <DigestMethod Algorithm="http://www.w3.org/2001/04/xmlenc#sha256"/>
        <DigestValue>TEV42ZnGBBSFOrdtpvVo+U/UWVKp7xAEEvH6JDPgGMI=</DigestValue>
      </Reference>
      <Reference URI="/xl/worksheets/sheet3.xml?ContentType=application/vnd.openxmlformats-officedocument.spreadsheetml.worksheet+xml">
        <DigestMethod Algorithm="http://www.w3.org/2001/04/xmlenc#sha256"/>
        <DigestValue>Hitu6Wm+KrFQBIcaRjZG1mn/b4F8gHx36ymQ78p+UdA=</DigestValue>
      </Reference>
      <Reference URI="/xl/worksheets/sheet4.xml?ContentType=application/vnd.openxmlformats-officedocument.spreadsheetml.worksheet+xml">
        <DigestMethod Algorithm="http://www.w3.org/2001/04/xmlenc#sha256"/>
        <DigestValue>BKaxsgm/LKqYJ0P0/D3yetUK0a297zAxk1LBygi/TSk=</DigestValue>
      </Reference>
      <Reference URI="/xl/worksheets/sheet5.xml?ContentType=application/vnd.openxmlformats-officedocument.spreadsheetml.worksheet+xml">
        <DigestMethod Algorithm="http://www.w3.org/2001/04/xmlenc#sha256"/>
        <DigestValue>TJrvzSGldxV/Yi+eBlPLvKuYc50AfsHK4pt9Ux0AyJQ=</DigestValue>
      </Reference>
    </Manifest>
    <SignatureProperties>
      <SignatureProperty Id="idSignatureTime" Target="#idPackageSignature">
        <mdssi:SignatureTime xmlns:mdssi="http://schemas.openxmlformats.org/package/2006/digital-signature">
          <mdssi:Format>YYYY-MM-DDThh:mm:ssTZD</mdssi:Format>
          <mdssi:Value>2026-03-31T02:53:20Z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16.0.18429/26</OfficeVersion>
          <ApplicationVersion>16.0.18429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2026-03-31T02:53:20Z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Wwg7eExSnJ4ByCZN1uQOK5361JvEMsGYNLZutqALTOA=</DigestValue>
    </Reference>
    <Reference Type="http://www.w3.org/2000/09/xmldsig#Object" URI="#idOfficeObject">
      <DigestMethod Algorithm="http://www.w3.org/2001/04/xmlenc#sha256"/>
      <DigestValue>yLHCFNx6y2nhpBgNY5HSljSlXVMzkrbXh7RturURiZw=</DigestValue>
    </Reference>
    <Reference Type="http://uri.etsi.org/01903#SignedProperties" URI="#idSignedProperties">
      <Transforms>
        <Transform Algorithm="http://www.w3.org/TR/2001/REC-xml-c14n-20010315"/>
      </Transforms>
      <DigestMethod Algorithm="http://www.w3.org/2001/04/xmlenc#sha256"/>
      <DigestValue>slCAYNwaf3GBphvL6sw8Qq7lZcQMFZE9kX8eEVmxiMo=</DigestValue>
    </Reference>
  </SignedInfo>
  <SignatureValue>iwlea19k0td45aTPdGfAdn78D8SBO865VC3EnoMcaMWMmnTAGGH9RkCLmJ2CgLJkLeXQsMB38bws
CgiSm3lQPR/zeOyv2E4opXnEOIG4h6fwTVV5abqBqLJSIoXpJONMKlp96ANiUbDsrPX7PUsCANvk
H3+7o2lO1wEDKdqTPfX4d08hVyOb57yWTNoYmTo8nZ7EOURPJrC+M014LX+31JCgQIluVqodkaIu
Vnpl0Rz06DMJIzTDoDxIyZg6dzVRr7tpWTqfUu2Bn9CNl8iEiRVq0SbV6CCp6et10UNEvZYPRDS3
IbBknKQXdOxHuF3xrPImkZrJ89u0oMnIhr6juQ==</SignatureValue>
  <KeyInfo>
    <X509Data>
      <X509Certificate>MIIH3DCCBcSgAwIBAgIQQThYRfXWaIxEC8kqJDuWIjANBgkqhkiG9w0BAQsFADCBhTELMAkGA1UEBhMCUFkxDTALBgNVBAoTBElDUFAxODA2BgNVBAsTL1ByZXN0YWRvciBDdWFsaWZpY2FkbyBkZSBTZXJ2aWNpb3MgZGUgQ29uZmlhbnphMRUwEwYDVQQDEwxDT0RFMTAwIFMuQS4xFjAUBgNVBAUTDVJVQzgwMDgwNjEwLTcwHhcNMjUwNzIyMTMxODM0WhcNMjYwNzIyMTMxODM0WjCBnzELMAkGA1UEBhMCUFkxKzApBgNVBAoTIkNFUlRJRklDQURPIENVQUxJRklDQURPIFRSSUJVVEFSSU8xCzAJBgNVBAsTAkYxMQ4wDAYDVQQEEwVHRUxBWTEVMBMGA1UEKhMMRUxJQVMgTUlHVUVMMRswGQYDVQQDExJFTElBUyBNSUdVRUwgR0VMQVkxEjAQBgNVBAUTCUNJMjA1ODA2NzCCASIwDQYJKoZIhvcNAQEBBQADggEPADCCAQoCggEBANZbVPb4JvD3lHN5DV9Y78WbaAOM0TIuWiYrhdHxKEH1GaZ68j1a4QjXCrVvN/AQC9g3R69cwgdtZnbG7A/kgVy+cTwXmA9J8xvB9G07C+X85scUN+rtw4srs/BDS+urO1VRVgxvlRp1ldcguWJMoFKFG/Ob15PtykrmItvyRdxXRmPWC3xLE2hup9fRC/MZIGxGbvOuANwmuoEjTMZYbtrLmuFLdWpfnKGO422bADe8bpVXAmf1aYpt2tToCOm6r176XLWhC0GH6/tsqYa/akcwvkrGjbvCzWCzY22c4HZQZEu+BVV+57CuB2r7g2gUcWs14qTSRcc0WokjLrYsKMUCAwEAAaOCAyowggMmMAwGA1UdEwEB/wQCMAAwHQYDVR0OBBYEFPc/hCxOrKIcMqiAQV1KYa8diyEwMB8GA1UdIwQYMBaAFL41VGJoYOcm0zHBX5ex4vZkzgf1MA4GA1UdDwEB/wQEAwIF4DCBoAYDVR0RBIGYMIGVgRRFR0VMQVlAQ0FESUVNLkNPTS5QWaR9MHsxIDAeBgNVBAoTF0NBRElFTSBDQVNBIERFIEJPTFNBIFNBMRMwEQYDVQQMEwpQUkVTSURFTlRFMSowKAYDVQQNDCFGSVJNQSBFTEVDVFLDk05JQ0EgZGUgbml2ZWwgbWVkaW8xFjAUBgNVBAUTDVJVQzgwMDI2NzEyLTUwgfcGA1UdIASB7zCB7DCB6QYLKwYBBAGDrnABAQQwgdkwRgYIKwYBBQUHAgEWOmh0dHBzOi8vY29kZTEwMC5jb20ucHkvcmVwb3NpdG9yaW8tZGUtZG9jdW1lbnRvcy1wdWJsaWNvcy8wgY4GCCsGAQUFBwICMIGBDH9jZXJ0aWZpY2FkbyBjdWFsaWZpY2FkbyBkZSBmaXJtYSBlbGVjdHLDs25pY2EgdGlwbyBGMS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BMIGJBggrBgEFBQcBAQR9MHswOQYIKwYBBQUHMAGGLWh0dHA6Ly9vY3NwLmNvZGUxMDAuY29tLnB5L29jc3AvY2EtY29kZTEwMC1zYTA+BggrBgEFBQcwAoYyaHR0cDovL3BjYTEuY29kZTEwMC5jb20ucHkvY2VydHMvY2EtY29kZTEwMC1zYS5jZXIwDQYJKoZIhvcNAQELBQADggIBAG9YQGmglCHrXk3mMHtxoyEXnq3ustl6BX7p0tFckSRC2Yay+hWrvzfQgTb2HprGytBdPSzsrthV+ALIza9fcxp5uIaAX3TJuO5q2lY+eDCzFZH9Womgy/kxx8xLMVOiNRwD+TZfWU0ejrjuRcqMhxdL96bzvWYUJ5tL8o4k7SWKRnAQy0/K2LoWNkO7OZFzcVUdLkzZxtfGA5Qt6efLp33esEBBcsCS1IXvLArvLzkpGRNMYz91LO/5o8puCNFfufF0MrHdq+601j8rUNWTJkNq4WHJsHY28nnbbM/WgniBNgc1ao51pwqaCCf4vTKr23EysI+gQY8FpHAbA7dZ4/glhiXAgb7UYQvcrTvQZ8BcLN/yakbKSx0gHbAln8BuqFZKZR22YWw6jykjwvn3UHh3XvTn3WtUgacTK7O0gMDZ28pyfz0eSWLVBp8lFucmuKOTJYzbjte/e80X7R+KxAC4655o/OWSKZECcZ2RCu8JGB98AzHrvO0PDTSKPkKiZybssxuXAV1BK1RC+L0YM+zAznCG4NWJ7U3OsB2ufSOaktXR1+9iyHkiB8+9vlc7iPPYFjjoJUuGQK7dwj8AfiuyiRz2PFVT6EeeLMcGUP0WbOFwRLUlMWn9Z18ufiJi+Hvt4tXioBWEoC38hrldZmtFMVJ+Q2zhGmOs+NQQT6wi</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iwwfUofrv7l1p+vaej98HXLzYmvE4w52hkmj2g4O9Ug=</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3.bin?ContentType=application/vnd.openxmlformats-officedocument.spreadsheetml.printerSettings">
        <DigestMethod Algorithm="http://www.w3.org/2001/04/xmlenc#sha256"/>
        <DigestValue>GyyR84UYFfbFvVrs+ip9vPggIMAXC0nxkmeUVNsGxCc=</DigestValue>
      </Reference>
      <Reference URI="/xl/printerSettings/printerSettings4.bin?ContentType=application/vnd.openxmlformats-officedocument.spreadsheetml.printerSettings">
        <DigestMethod Algorithm="http://www.w3.org/2001/04/xmlenc#sha256"/>
        <DigestValue>GyyR84UYFfbFvVrs+ip9vPggIMAXC0nxkmeUVNsGxCc=</DigestValue>
      </Reference>
      <Reference URI="/xl/printerSettings/printerSettings5.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d2QNSgZ3u7lITrp5V/0hm1caDh5yapVt84SFIaxfyKc=</DigestValue>
      </Reference>
      <Reference URI="/xl/styles.xml?ContentType=application/vnd.openxmlformats-officedocument.spreadsheetml.styles+xml">
        <DigestMethod Algorithm="http://www.w3.org/2001/04/xmlenc#sha256"/>
        <DigestValue>6MuqD4tARL2Cju8TYpw14GIzXXZxoPW0PgNBHnYNVX8=</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1tH2xJnfuevvkWSZje15eHHOlyuCFhulpXFv2VqNKA4=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G1025KIKokjGSleYJOF5T9NWhTniQh7GK2OU9Vb8hMo=</DigestValue>
      </Reference>
      <Reference URI="/xl/worksheets/sheet2.xml?ContentType=application/vnd.openxmlformats-officedocument.spreadsheetml.worksheet+xml">
        <DigestMethod Algorithm="http://www.w3.org/2001/04/xmlenc#sha256"/>
        <DigestValue>TEV42ZnGBBSFOrdtpvVo+U/UWVKp7xAEEvH6JDPgGMI=</DigestValue>
      </Reference>
      <Reference URI="/xl/worksheets/sheet3.xml?ContentType=application/vnd.openxmlformats-officedocument.spreadsheetml.worksheet+xml">
        <DigestMethod Algorithm="http://www.w3.org/2001/04/xmlenc#sha256"/>
        <DigestValue>Hitu6Wm+KrFQBIcaRjZG1mn/b4F8gHx36ymQ78p+UdA=</DigestValue>
      </Reference>
      <Reference URI="/xl/worksheets/sheet4.xml?ContentType=application/vnd.openxmlformats-officedocument.spreadsheetml.worksheet+xml">
        <DigestMethod Algorithm="http://www.w3.org/2001/04/xmlenc#sha256"/>
        <DigestValue>BKaxsgm/LKqYJ0P0/D3yetUK0a297zAxk1LBygi/TSk=</DigestValue>
      </Reference>
      <Reference URI="/xl/worksheets/sheet5.xml?ContentType=application/vnd.openxmlformats-officedocument.spreadsheetml.worksheet+xml">
        <DigestMethod Algorithm="http://www.w3.org/2001/04/xmlenc#sha256"/>
        <DigestValue>TJrvzSGldxV/Yi+eBlPLvKuYc50AfsHK4pt9Ux0AyJQ=</DigestValue>
      </Reference>
    </Manifest>
    <SignatureProperties>
      <SignatureProperty Id="idSignatureTime" Target="#idPackageSignature">
        <mdssi:SignatureTime xmlns:mdssi="http://schemas.openxmlformats.org/package/2006/digital-signature">
          <mdssi:Format>YYYY-MM-DDThh:mm:ssTZD</mdssi:Format>
          <mdssi:Value>2026-03-31T13:31:12Z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Presidente</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2026-03-31T13:31:12Z</xd:SigningTime>
          <xd:SigningCertificate>
            <xd:Cert>
              <xd:CertDigest>
                <DigestMethod Algorithm="http://www.w3.org/2001/04/xmlenc#sha256"/>
                <DigestValue>doSFYjfzfa340TqR4iIUY/mkwVtYGULEi2gZ0POlZnQ=</DigestValue>
              </xd:CertDigest>
              <xd:IssuerSerial>
                <X509IssuerName>SERIALNUMBER=RUC80080610-7, CN=CODE100 S.A., OU=Prestador Cualificado de Servicios de Confianza, O=ICPP, C=PY</X509IssuerName>
                <X509SerialNumber>86692378744968848162370463070859007522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Presidente</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HhFvQX61DxzzxZ0yYoFd9VyUZzWBmenBfr+RDHGhA5A=</DigestValue>
    </Reference>
    <Reference Type="http://www.w3.org/2000/09/xmldsig#Object" URI="#idOfficeObject">
      <DigestMethod Algorithm="http://www.w3.org/2001/04/xmlenc#sha256"/>
      <DigestValue>d7XbI+qnbZdQX8G3I8/y+yf+HkFby63dvuXtN80BhUI=</DigestValue>
    </Reference>
    <Reference Type="http://uri.etsi.org/01903#SignedProperties" URI="#idSignedProperties">
      <Transforms>
        <Transform Algorithm="http://www.w3.org/TR/2001/REC-xml-c14n-20010315"/>
      </Transforms>
      <DigestMethod Algorithm="http://www.w3.org/2001/04/xmlenc#sha256"/>
      <DigestValue>Vk1WSY3qbTR88AFmkUPBzwR9u09ZpQ00ACBH6AJYEWU=</DigestValue>
    </Reference>
  </SignedInfo>
  <SignatureValue>bRPxVQDzS3+YvuT4Iv5Vc2fZfQDdjHNABErllGT812VNLUGrm66UzXwHZUGX6MNIJJl6sOu7sA9s
CKcPt+sDhzT5RTb7oBTjN9SzRMcb1jGHmgZ61wmaD5X2jhroUCxJWNtGD3dA0ObpvRStnvx0x5jI
1gZXmINwFRrkgP1VLvcrUiw7/jhyrqJmeSLRYaJnZQOi3EcnE9tJPAT568u1sJK/IIJNMadtyGGZ
63rs2QSfsuSQBJJWonj8pD+mWcKmsSodArPCzuowGpY9yD9cSLADw/4PHg1HqxLQWNb7GJdx6k7q
5YMh2geu1DJMygh54m7an9aNVHz5RbHO3SLkUQ==</SignatureValue>
  <KeyInfo>
    <X509Data>
      <X509Certificate>MIIIgDCCBmigAwIBAgIISp5n8EvoGQowDQYJKoZIhvcNAQELBQAwWjEaMBgGA1UEAwwRQ0EtRE9DVU1FTlRBIFMuQS4xFjAUBgNVBAUTDVJVQzgwMDUwMTcyLTExFzAVBgNVBAoMDkRPQ1VNRU5UQSBTLkEuMQswCQYDVQQGEwJQWTAeFw0yNTA1MTMxOTU2MDBaFw0yNzA1MTMxOTU2MDBaMIG1MSEwHwYDVQQDDBhKVUFOQSBQQUJMQSBHQUxFQU5PIEJBRVoxEjAQBgNVBAUTCUNJMTM0MTU5NTEUMBIGA1UEKgwLSlVBTkEgUEFCTEExFTATBgNVBAQMDEdBTEVBTk8gQkFFWjELMAkGA1UECwwCRjIxNTAzBgNVBAoMLENFUlRJRklDQURPIENVQUxJRklDQURPIERFIEZJUk1BIEVMRUNUUk9OSUNBMQswCQYDVQQGEwJQWTCCASIwDQYJKoZIhvcNAQEBBQADggEPADCCAQoCggEBAJqyYgh2+qDOyYqLtjiR3q+CT+KP1MYqRUlNDpaweuYfN/LANuivp4Bn83BcHAvaIRhZwTFuz7Kt3sqk5x8pHHXhL/BbXIUiiQCcs1LC8AKa7V1abb/XZrCtsSp2rDeK0SX+hpi3HElSKMtVRWxGZ+t2Ph0IYzgU0ZRQuVsddu0MypgcT5TX0xs7QIogs822WzGCVzfv0N+tqOs6COtQ9uAZJmj6bEEQCSzmkSUQNaCA/qis+GayNFeVVvxtBEcsMMU7JhRealhQ3dcVOggtTNM+bzcVnqcgPfR1qvqKmvmNO9xcMSLZ0ZRG1DrNkBYfOWqrDMEgg6vJmTgr2jXsA+kCAwEAAaOCA+wwggPoMAwGA1UdEwEB/wQCMAAwHwYDVR0jBBgwFoAUoT2FK83YLJYfOQIMn1M7WNiVC3swgZQGCCsGAQUFBwEBBIGHMIGEMFUGCCsGAQUFBzAChklodHRwczovL3d3dy5kaWdpdG8uY29tLnB5L3VwbG9hZHMvY2VydGlmaWNhZG8tZG9jdW1lbnRhLXNhLTE1MzUxMTc3NzEuY3J0MCsGCCsGAQUFBzABhh9odHRwczovL3d3dy5kaWdpdG8uY29tLnB5L29jc3AvME8GA1UdEQRIMEaBGGp1YW5pZ2FsMjAxMUBob3RtYWlsLmNvb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LPvpF5Dv9aMMTQwFCkellqzZIUhMA4GA1UdDwEB/wQEAwIF4DANBgkqhkiG9w0BAQsFAAOCAgEARFbGGel9E+eK1OfC2MBpdodnqmnR2hRkIRvYsRcl1mPGM3DMWc/zGL5sA/cVq5gCRmbBEpuciLKTul4blPEOJ/OAM8mgeoJgKnUamv9uuEiZkXxqRYjCNblEJKILNvQszXQJSY2AtsRMmmC0TBr1/p4NKcHwloI15Z/U47mTek5d4sC7um9Sv/Pmgv+t8vuvdxvRZrL6DBSsZm84OA67UgM5PVnuyDWjBfPR521kd0z0PwousSM82uAKNeSrBfRZzjxckvniBcIpeP5w2zbe8KKi08m8bgk1PGchMS7UvO/jh0HYNP48lsWwD3PPYo/e8PQzVP9GV9tqZfYxJ4PfzJkOGbb/0NYzqp5FcECfLrBvLvVsYRHqztrHBAFUnnuOpz9o6qlwL+BctDX1vaoPo5xdDU015+p9LgTX0wIUTj320MeACXsLDNpw2Nfr0csYHgJhDk+xwteTQKj473TJjIO0ya2FKRWufzMBiKs+vBMWO+6j0+CkjdIaXxa+Iu+QCjLJZKUoi68vjLreSH8DL0Dsai1USqrf6PFYdO8XKe4/VX1bSowq1O1h6OCXJHeQJLkIu2UaHSi3hFAQ/ucksRbMQJAfDI6Iyf/aUM5KkzoJJYLH9qIByUZHQZj2U3+vnk83402moZcl6XF0OqPvJtFyDHs7Ys0bwx7t1fROPj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iwwfUofrv7l1p+vaej98HXLzYmvE4w52hkmj2g4O9Ug=</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3.bin?ContentType=application/vnd.openxmlformats-officedocument.spreadsheetml.printerSettings">
        <DigestMethod Algorithm="http://www.w3.org/2001/04/xmlenc#sha256"/>
        <DigestValue>GyyR84UYFfbFvVrs+ip9vPggIMAXC0nxkmeUVNsGxCc=</DigestValue>
      </Reference>
      <Reference URI="/xl/printerSettings/printerSettings4.bin?ContentType=application/vnd.openxmlformats-officedocument.spreadsheetml.printerSettings">
        <DigestMethod Algorithm="http://www.w3.org/2001/04/xmlenc#sha256"/>
        <DigestValue>GyyR84UYFfbFvVrs+ip9vPggIMAXC0nxkmeUVNsGxCc=</DigestValue>
      </Reference>
      <Reference URI="/xl/printerSettings/printerSettings5.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d2QNSgZ3u7lITrp5V/0hm1caDh5yapVt84SFIaxfyKc=</DigestValue>
      </Reference>
      <Reference URI="/xl/styles.xml?ContentType=application/vnd.openxmlformats-officedocument.spreadsheetml.styles+xml">
        <DigestMethod Algorithm="http://www.w3.org/2001/04/xmlenc#sha256"/>
        <DigestValue>6MuqD4tARL2Cju8TYpw14GIzXXZxoPW0PgNBHnYNVX8=</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1tH2xJnfuevvkWSZje15eHHOlyuCFhulpXFv2VqNKA4=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G1025KIKokjGSleYJOF5T9NWhTniQh7GK2OU9Vb8hMo=</DigestValue>
      </Reference>
      <Reference URI="/xl/worksheets/sheet2.xml?ContentType=application/vnd.openxmlformats-officedocument.spreadsheetml.worksheet+xml">
        <DigestMethod Algorithm="http://www.w3.org/2001/04/xmlenc#sha256"/>
        <DigestValue>TEV42ZnGBBSFOrdtpvVo+U/UWVKp7xAEEvH6JDPgGMI=</DigestValue>
      </Reference>
      <Reference URI="/xl/worksheets/sheet3.xml?ContentType=application/vnd.openxmlformats-officedocument.spreadsheetml.worksheet+xml">
        <DigestMethod Algorithm="http://www.w3.org/2001/04/xmlenc#sha256"/>
        <DigestValue>Hitu6Wm+KrFQBIcaRjZG1mn/b4F8gHx36ymQ78p+UdA=</DigestValue>
      </Reference>
      <Reference URI="/xl/worksheets/sheet4.xml?ContentType=application/vnd.openxmlformats-officedocument.spreadsheetml.worksheet+xml">
        <DigestMethod Algorithm="http://www.w3.org/2001/04/xmlenc#sha256"/>
        <DigestValue>BKaxsgm/LKqYJ0P0/D3yetUK0a297zAxk1LBygi/TSk=</DigestValue>
      </Reference>
      <Reference URI="/xl/worksheets/sheet5.xml?ContentType=application/vnd.openxmlformats-officedocument.spreadsheetml.worksheet+xml">
        <DigestMethod Algorithm="http://www.w3.org/2001/04/xmlenc#sha256"/>
        <DigestValue>TJrvzSGldxV/Yi+eBlPLvKuYc50AfsHK4pt9Ux0AyJQ=</DigestValue>
      </Reference>
    </Manifest>
    <SignatureProperties>
      <SignatureProperty Id="idSignatureTime" Target="#idPackageSignature">
        <mdssi:SignatureTime xmlns:mdssi="http://schemas.openxmlformats.org/package/2006/digital-signature">
          <mdssi:Format>YYYY-MM-DDThh:mm:ssTZD</mdssi:Format>
          <mdssi:Value>2026-03-31T13:57:00Z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Informe CNV</SignatureComments>
          <WindowsVersion>10.0</WindowsVersion>
          <OfficeVersion>16.0.19127/27</OfficeVersion>
          <ApplicationVersion>16.0.19127</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2026-03-31T13:57:00Z</xd:SigningTime>
          <xd:SigningCertificate>
            <xd:Cert>
              <xd:CertDigest>
                <DigestMethod Algorithm="http://www.w3.org/2001/04/xmlenc#sha256"/>
                <DigestValue>O2dIcAM5Oc5V0fqBPkH6L5gycY8h4YVQOIF6Wx8unsg=</DigestValue>
              </xd:CertDigest>
              <xd:IssuerSerial>
                <X509IssuerName>C=PY, O=DOCUMENTA S.A., SERIALNUMBER=RUC80050172-1, CN=CA-DOCUMENTA S.A.</X509IssuerName>
                <X509SerialNumber>5376849286890264842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Informe CNV</xd:CommitmentTypeQualifier>
            </xd:CommitmentTypeQualifiers>
          </xd:CommitmentTypeIndication>
        </xd:SignedDataObjectProperties>
      </xd:SignedProperties>
    </xd:QualifyingProperties>
  </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g/tjYqnqcKh74Cv1we+Rxc1IvLlKabZQAvuunzwgdQ0=</DigestValue>
    </Reference>
    <Reference Type="http://www.w3.org/2000/09/xmldsig#Object" URI="#idOfficeObject">
      <DigestMethod Algorithm="http://www.w3.org/2001/04/xmlenc#sha256"/>
      <DigestValue>zi6RCzeAs4dSm4ox9VulDOZuD7aLbnWsw64vsyS7nbk=</DigestValue>
    </Reference>
    <Reference Type="http://uri.etsi.org/01903#SignedProperties" URI="#idSignedProperties">
      <Transforms>
        <Transform Algorithm="http://www.w3.org/TR/2001/REC-xml-c14n-20010315"/>
      </Transforms>
      <DigestMethod Algorithm="http://www.w3.org/2001/04/xmlenc#sha256"/>
      <DigestValue>pyNMv+MxjNqGm32NH8k4kAC+tTmxyntUWKmVmuxh/6k=</DigestValue>
    </Reference>
  </SignedInfo>
  <SignatureValue>khH+IshyKaaIKq83HOWnLeQzJyieURvfWfbaBmQZ7vGPBLcMf6w2lo6RyRgWPE/DTTcMIg8DOLHz
vQUaxy0HPNtg1xeK5b+Rh1ONU8OOx8mT7yBc3uirIUN1HoKLEmsa7vOM3xAAYTI0x9OIs2yhkNsf
zJo0bm1EqQQXasIK6IG/YvvsCtbpr2warNwDmGYV+M8FCArL6A/iHMh2f9l1Nn0HVdjeIuMMQ91c
nWa74oDPdqahjkwyKLn53pinIXdCg1MIiVoTzb/iQ5IECidwyjfYfXakbCN2mlkm18sXkBEOe6ux
qVusfCaMhTMie0iO8Hvksq76u/Y45hY2kIO2sg==</SignatureValue>
  <KeyInfo>
    <X509Data>
      <X509Certificate>MIIIjTCCBnWgAwIBAgIQHBs3j5jc0k1mM8brJ/68DDANBgkqhkiG9w0BAQsFADCBgTEWMBQGA1UEBRMNUlVDODAwODAwOTktMDERMA8GA1UEAxMIVklUIFMuQS4xODA2BgNVBAsML1ByZXN0YWRvciBDdWFsaWZpY2FkbyBkZSBTZXJ2aWNpb3MgZGUgQ29uZmlhbnphMQ0wCwYDVQQKDARJQ1BQMQswCQYDVQQGEwJQWTAeFw0yNDA1MDIxNzAxMzFaFw0yNjA1MDIxNzAxMzFaMIG9MRYwFAYDVQQqDA1KQVZJRVIgQU5EUkVTMRcwFQYDVQQEDA5CRU5JVEVaIERVQVJURTESMBAGA1UEBRMJQ0kxMjIzNjAxMSUwIwYDVQQDDBxKQVZJRVIgQU5EUkVTIEJFTklURVogRFVBUlRFMQswCQYDVQQLDAJGMjE1MDMGA1UECgwsQ0VSVElGSUNBRE8gQ1VBTElGSUNBRE8gREUgRklSTUEgRUxFQ1RST05JQ0ExCzAJBgNVBAYTAlBZMIIBIjANBgkqhkiG9w0BAQEFAAOCAQ8AMIIBCgKCAQEA1AkL17K47Q/fliaNrsfLpEVcjVLN9HjGCJnKxEm2yGw7e1hwvSoCz7zHbE1SeaGrHhoFnyPDFpZQPEIHN9Yu7uuy1fttNCj2qyuKxwuIO6UUNx37ZdKjEVxycMx+PHZqXkAWQuHYzEg1RAqHIuHGmXOcEorTTT0YiD4QbSK/YEBbJUyMNfQh9mjwO0VqVQWcoz4WMHGp1lus+vBfSqC7RWHECp6+GTVefqPs+yj/g0xCjyp6cIk7+UwcGtaioqM/9mcQZlgU8OcFYEJavE0kJLeCmyRCtuGunzrItWV70Xz+6GSrzhF88UM6A5kB+TJPiVQssHCIKBLF1tRSymycGQIDAQABo4IDwTCCA70wDAYDVR0TAQH/BAIwADAOBgNVHQ8BAf8EBAMCBeAwLAYDVR0lAQH/BCIwIAYIKwYBBQUHAwQGCCsGAQUFBwMCBgorBgEEAYI3FAICMB0GA1UdDgQWBBT9+WX0WBLd/QXCdfK0uSaO8pM0fDAfBgNVHSMEGDAWgBS7ZRErZ+2GOCAcKGcZFARl6pGhszCCAesGA1UdIASCAeIwggHeMIIB2gYMKwYBBAGC2UoBAQEHMIIByDAxBggrBgEFBQcCARYlaHR0cHM6Ly93d3cuZWZpcm1hLmNvbS5weS9yZXBvc2l0b3JpbzCBzwYIKwYBBQUHAgIwgcIagb9DZXJ0aWZpY2FkbyBDdWFsaWZpY2FkbyBkZSBGaXJtYSBFbGVjdHLzbmljYSBUaXBvIEYyIChjbGF2ZXMgZW4gZGlzcG9zaXRpdm8gY3VhbGlmaWNhZG8pLCBzdWpldGEgYSBsYXMgY29uZGljaW9uZXMgZGUgdXNvIGV4cHVlc3RhcyBlbiBsYSBEZWNsYXJhY2nzbiBkZSBQcuFjdGljYXMgZGUgQ2VydGlmaWNhY2nzbiBkZSBWSVQgUy5BLjCBwAYIKwYBBQUHAgIwgbMagbBRdWFsaWZpZWQgY2VydGlmaWNhdGUgb2YgZWxlY3Ryb25pYyBzaWduYXR1cmUgdHlwZSBGMiAoa2V5cyBpbiBxdWFsaWZpZWQgZGV2aWNlKSwgc3ViZHVlZCB0byB0aGUgY29uZGl0aW9ucyBvZiB1c2Ugc2V0IGZvcnRoIGluIHRoZSBDZXJ0aWZpY2F0aW9uIFByYWN0aWNlIFN0YXRlbWVudCBvZiBWSVQgUy5BLjBKBgNVHREEQzBBgRNKQkVOSVRFWkBCQ0EuQ09NLlBZpCowKDEmMCQGA1UEDQwdRklSTUEgRUxFQ1RST05JQ0EgQ1VBTElGSUNBREEwdwYIKwYBBQUHAQEEazBpMCgGCCsGAQUFBzABhhxodHRwczovL3d3dy5lZmlybWEuY29tLnB5L3ZhMD0GCCsGAQUFBzAChjFodHRwczovL3d3dy5lZmlybWEuY29tLnB5L3JlcG9zaXRvcmlvL2VmaXJtYTEuY3J0MHsGA1UdHwR0MHIwN6A1oDOGMWh0dHBzOi8vd3d3LmVmaXJtYS5jb20ucHkvcmVwb3NpdG9yaW8vZWZpcm1hMi5jcmwwN6A1oDOGMWh0dHBzOi8vd3d3LmVmaXJtYS5jb20ucHkvcmVwb3NpdG9yaW8vZWZpcm1hMy5jcmwwDQYJKoZIhvcNAQELBQADggIBAAEnCviZMGekmp1COCzv1fh1EhlySYLOGwU0C5qyMGql7c9coGc38AASqUhFD0MqamIGernGuYzpobgJiV0j89S35aG780bAGDs+5ItVQLbfVp74f/8GdNgRJixlcGidrfHDik9xM3gCzR69DzdE7V6gktgJC8LaHwfz+oUXRynXECuY3gcdNXgiyooNK1yDo9JB0MyfgDAyO/Mcw4V6cnOeAeptB9vLRTPB56cZ8+tAG+7e/Z+evOWb0GgqpbwginN1JLjVHNo7Gj30A517o0v05YiaElWaJ077Ua7ZeDOWv5Qu7fb6LICPRdNl6asoqIhO7tjPBvELZTcbjv0UszlSg+M0QF+UFy9+zUVEbQG0nV2fiB9aRuRYuBgC0xA2+biMSIrsPF0V3L7JqjRWbDgxY4nB6rJ6vlSyK0poLlJS/w00XXr4Rw51+C0ovLDUi9bvQVJZwyM5+AxYDO15IChDKQucJbKtDXVJJ90kLWYopZwhJHUw8xlMWzl5E/2ldAV9ENSLF+16mft+TGNdzJT2QR/iKTCprpiGVeXSOvJkvvixpyFQOSTPKnLY+OKMgTG2wnYWbKaEifzl7lUrDgfVxNCmMjo5Mc1E8hMrAGYXJCo8xrJUgcmkekYraUD7LToR2hz4bj79+GlOAwQSB7RQl5Ch+PfXnZNW9rJepHQp</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iwwfUofrv7l1p+vaej98HXLzYmvE4w52hkmj2g4O9Ug=</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3.bin?ContentType=application/vnd.openxmlformats-officedocument.spreadsheetml.printerSettings">
        <DigestMethod Algorithm="http://www.w3.org/2001/04/xmlenc#sha256"/>
        <DigestValue>GyyR84UYFfbFvVrs+ip9vPggIMAXC0nxkmeUVNsGxCc=</DigestValue>
      </Reference>
      <Reference URI="/xl/printerSettings/printerSettings4.bin?ContentType=application/vnd.openxmlformats-officedocument.spreadsheetml.printerSettings">
        <DigestMethod Algorithm="http://www.w3.org/2001/04/xmlenc#sha256"/>
        <DigestValue>GyyR84UYFfbFvVrs+ip9vPggIMAXC0nxkmeUVNsGxCc=</DigestValue>
      </Reference>
      <Reference URI="/xl/printerSettings/printerSettings5.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d2QNSgZ3u7lITrp5V/0hm1caDh5yapVt84SFIaxfyKc=</DigestValue>
      </Reference>
      <Reference URI="/xl/styles.xml?ContentType=application/vnd.openxmlformats-officedocument.spreadsheetml.styles+xml">
        <DigestMethod Algorithm="http://www.w3.org/2001/04/xmlenc#sha256"/>
        <DigestValue>6MuqD4tARL2Cju8TYpw14GIzXXZxoPW0PgNBHnYNVX8=</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1tH2xJnfuevvkWSZje15eHHOlyuCFhulpXFv2VqNKA4=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G1025KIKokjGSleYJOF5T9NWhTniQh7GK2OU9Vb8hMo=</DigestValue>
      </Reference>
      <Reference URI="/xl/worksheets/sheet2.xml?ContentType=application/vnd.openxmlformats-officedocument.spreadsheetml.worksheet+xml">
        <DigestMethod Algorithm="http://www.w3.org/2001/04/xmlenc#sha256"/>
        <DigestValue>TEV42ZnGBBSFOrdtpvVo+U/UWVKp7xAEEvH6JDPgGMI=</DigestValue>
      </Reference>
      <Reference URI="/xl/worksheets/sheet3.xml?ContentType=application/vnd.openxmlformats-officedocument.spreadsheetml.worksheet+xml">
        <DigestMethod Algorithm="http://www.w3.org/2001/04/xmlenc#sha256"/>
        <DigestValue>Hitu6Wm+KrFQBIcaRjZG1mn/b4F8gHx36ymQ78p+UdA=</DigestValue>
      </Reference>
      <Reference URI="/xl/worksheets/sheet4.xml?ContentType=application/vnd.openxmlformats-officedocument.spreadsheetml.worksheet+xml">
        <DigestMethod Algorithm="http://www.w3.org/2001/04/xmlenc#sha256"/>
        <DigestValue>BKaxsgm/LKqYJ0P0/D3yetUK0a297zAxk1LBygi/TSk=</DigestValue>
      </Reference>
      <Reference URI="/xl/worksheets/sheet5.xml?ContentType=application/vnd.openxmlformats-officedocument.spreadsheetml.worksheet+xml">
        <DigestMethod Algorithm="http://www.w3.org/2001/04/xmlenc#sha256"/>
        <DigestValue>TJrvzSGldxV/Yi+eBlPLvKuYc50AfsHK4pt9Ux0AyJQ=</DigestValue>
      </Reference>
    </Manifest>
    <SignatureProperties>
      <SignatureProperty Id="idSignatureTime" Target="#idPackageSignature">
        <mdssi:SignatureTime xmlns:mdssi="http://schemas.openxmlformats.org/package/2006/digital-signature">
          <mdssi:Format>YYYY-MM-DDThh:mm:ssTZD</mdssi:Format>
          <mdssi:Value>2026-03-31T14:45:12Z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BCA-Solo para identificación</SignatureComments>
          <WindowsVersion>10.0</WindowsVersion>
          <OfficeVersion>16.0.14334/22</OfficeVersion>
          <ApplicationVersion>16.0.14334</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2026-03-31T14:45:12Z</xd:SigningTime>
          <xd:SigningCertificate>
            <xd:Cert>
              <xd:CertDigest>
                <DigestMethod Algorithm="http://www.w3.org/2001/04/xmlenc#sha256"/>
                <DigestValue>Ez+NBCkBckkDl7xQqXPZ1rf3YEKZs3VVfxk8Du0nwt8=</DigestValue>
              </xd:CertDigest>
              <xd:IssuerSerial>
                <X509IssuerName>C=PY, O=ICPP, OU=Prestador Cualificado de Servicios de Confianza, CN=VIT S.A., SERIALNUMBER=RUC80080099-0</X509IssuerName>
                <X509SerialNumber>37359702806622203466835327759048162316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BCA-Solo para identificación</xd:CommitmentTypeQualifier>
            </xd:CommitmentTypeQualifiers>
          </xd:CommitmentTypeIndication>
        </xd:SignedDataObjectProperties>
      </xd:SignedProperties>
      <xd:UnsignedProperties>
        <xd:UnsignedSignatureProperties>
          <xd:CertificateValues>
            <xd:EncapsulatedX509Certificate>MIIHbjCCBVagAwIBAgIQSpdgnP2qBmVjBPSSUfh9kDANBgkqhkiG9w0BAQsFADBvMQswCQYDVQQGEwJQWTErMCkGA1UECgwiTWluaXN0ZXJpbyBkZSBJbmR1c3RyaWEgeSBDb21lcmNpbzEzMDEGA1UEAwwqQXV0b3JpZGFkIENlcnRpZmljYWRvcmEgUmHDrXogZGVsIFBhcmFndWF5MB4XDTIyMDgyMzE1Mzg1OFoXDTMxMDgyMzE1Mzg1OFowgYExFjAUBgNVBAUTDVJVQzgwMDgwMDk5LTAxETAPBgNVBAMTCFZJVCBTLkEuMTgwNgYDVQQLDC9QcmVzdGFkb3IgQ3VhbGlmaWNhZG8gZGUgU2VydmljaW9zIGRlIENvbmZpYW56YTENMAsGA1UECgwESUNQUDELMAkGA1UEBhMCUFkwggIiMA0GCSqGSIb3DQEBAQUAA4ICDwAwggIKAoICAQC/gCyq2lnZYFppRkpouXyzTwSNUIVxFKpnpqOz+6n31PMACcPFkGhFT5ruiaujjLBzAh+ctneA/SN3qOZ4hqOe+AcWNhErBtkD+h0NiMZHDBxpBdhlSxnzR/BeDIELfRGCBPuFSLFqOVZ2+alyEU5KzHXjzLR+1AmJtFxAzAiulTMRnxNIvPxScqYJqjRfkrQ9376s9HhI0Yeig4YwzKG9TpSXNnKYoPgwTeCVGCLK7TVwFW7RH7FXP9awg6mSbz7kjtotCqTk1HzfHFTkI0tetMgK+lvD2xjICkUmqCmcXVtTwEDxdSkiiC+uz3w4NonjtbsHEoqQpkO0jeACTu3fTUNkOPqh7dLvHnTve4G9Yg+hYjHR6TQ/VtAu83fHfYGQZZg+dW34KCYzjtnGNnbXXfajvb4OGzg8T5WSPqV/BBjHs+PGORc4I5EgF08Rx6vLujJSz/thP2oNcMi3RIQMCkAptZiaeTK/CW/HvxQWSqsRpYYnkf1ivlU3RWx0zUtdBSopFcIlOqfRhB+1zqvzGxC0rpoGbkkw3lERMPDQjUQlmQd5ikxYuzWfzJSx4icRhBzgXCRbAa/KC4FhGU3mRZyuiyZ7MR6kRSVD5qK4EUwuf+DzoVHmh2xU7ue89btRyCZ1Frir4WZGpalM0N3ycyLj6rRsxnlGX6cdKtu3OQIDAQABo4IB8TCCAe0wEgYDVR0TAQH/BAgwBgEB/wIBADAOBgNVHQ8BAf8EBAMCAQYwHQYDVR0OBBYEFLtlEStn7YY4IBwoZxkUBGXqkaGzMB8GA1UdIwQYMBaAFMLEEfIqaEQMACjsTNYp25L7Xr3WMHkGCCsGAQUFBwEBBG0wazA/BggrBgEFBQcwAoYzaHR0cHM6Ly93d3cuYWNyYWl6Lmdvdi5weS9jcnQvYWNfcmFpel9weV9zaGEyNTYuY3J0MCgGCCsGAQUFBzABhhxodHRwczovL3d3dy5lZmlybWEuY29tLnB5L3ZhMIHNBgNVHSAEgcUwgcIwgb8GA1UdIDCBtzA5BggrBgEFBQcCARYtaHR0cHM6Ly93d3cuYWNyYWl6Lmdvdi5weS9kcGMvRE9DLUlDUFAtMDEucGRmMHoGCCsGAQUFBwICMG4abFN1amV0byBhIGxhcyBjb25kaWNpb25lcyBkZSB1c28gZXhwdWVzdGFzIGVuIGxhIERlY2xhcmFjafNuIGRlIFBy4WN0aWNhcyBkZSBDZXJ0aWZpY2FjafNuIGRlIGxhIEFDIFJh7XogLSBQeTA8BgNVHR8ENTAzMDGgL6AthitodHRwOi8vd3d3LmFjcmFpei5nb3YucHkvYXJsL2FjX3JhaXpfcHkuY3JsMA0GCSqGSIb3DQEBCwUAA4ICAQBoDEALsfLuJkxRCTBEGdn7o5BSZwaFGaDcoCKQ7cXhuybJRLMOnEdS3BXkBpd82s8Ts2wS0yV+EcOOHf9KrZuf/+jtmclFuIZmhCPv3iZohVsmbCCuSo8aYFcvFcKif61s7mJTzyeI3w4KAk8zVAtZLRiq80CbWMAeVE+Ukd0xv15Td9ZS/r1xjAGRdeJHBTnMLdeVcgL8WbB3dSzjijIAJd3qqm86rB9uojSBoy0di9e2I0QJ6j7vSGF+e3ZyS4KIGsNJZfec3/+iJj3kwUCDZ4KE+FXeoRQBE0Cki661bI1tpuEOOUq7It4vWKwuGqE5kAvojULTkKAStepBf5oKeoThue2YImE8dNkhGp3NeQtFj7rJPp9GLvCD+SVKSfw64pdMeLJ/3krqazXBd4L+1ScyrweGp4TnH35gQIwLRYyabw+vogRy32ybJb+iLCROrN+VA70CpykIDuC4x9Cyj8OJ68uatHrmol4wLPflcsg0kNP0+Ri0NYaJnug/vSf/J1xqxkR7sZ8w3WhJAeDWSL5oMVZtQ0Lc48lTXiXAxf7weYaDcZr8SW2pHHJe8kcltKqq72eJUEz/wxdkynhvVJTJKGkJ8sh+jdNqDib/b2RD/ATI4324y+Q6C2mwDZJEIU9WTpbO5+Fq5fVs7sUJ82u543lcwgBlESrd9JK9Z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V i s u a l i z a t i o n   x m l n s : x s d = " h t t p : / / w w w . w 3 . o r g / 2 0 0 1 / X M L S c h e m a "   x m l n s : x s i = " h t t p : / / w w w . w 3 . o r g / 2 0 0 1 / X M L S c h e m a - i n s t a n c e "   x m l n s = " h t t p : / / m i c r o s o f t . d a t a . v i s u a l i z a t i o n . C l i e n t . E x c e l / 1 . 0 " > < T o u r s > < T o u r   N a m e = " P a s e o   1 "   I d = " { 2 3 0 9 5 D 8 B - 1 0 3 6 - 4 C D 5 - 8 D 0 B - 8 B 3 7 2 3 8 5 3 4 7 4 } "   T o u r I d = " d 1 4 6 6 3 4 1 - 9 b 5 1 - 4 5 c 7 - b 4 3 0 - a 9 4 e 5 7 f 4 4 7 6 3 "   X m l V e r = " 6 "   M i n X m l V e r = " 3 " > < D e s c r i p t i o n > L a   d e s c r i p c i � n   d e l   p a s e o   v a   a q u � < / D e s c r i p t i o n > < I m a g e > i V B O R w 0 K G g o A A A A N S U h E U g A A A N Q A A A B 1 C A Y A A A A 2 n s 9 T A A A A A X N S R 0 I A r s 4 c 6 Q A A A A R n Q U 1 B A A C x j w v 8 Y Q U A A A A J c E h Z c w A A B C E A A A Q h A V l M W R s A A A 0 1 S U R B V H h e 7 Z 3 p d 1 P X F c W P p C f p e c Y D Y H B s Y 8 C Q Z E F o G U K S p k m H j / 1 X 2 6 7 V T + m H N C U F U l K S M I Q F Y T K T B 2 z j 2 Z Y 1 P a l 3 X 0 u x L D / p v S d f 2 Z a 8 f 2 t 5 I c l g O 8 7 d O v e c e 8 6 + o b / e W s 7 L A e Z 0 X 1 Z O 9 G Q L z 9 z 5 Z c a S 8 U W r 8 K w 5 O d L u y L u 1 i O T q v B o u D q S l p y 2 n H + f V 9 / r + d V z W 0 i H 9 u B k I F / 4 8 s N h R 7 / + T q W y o 8 K h 5 m U 9 E J B q u / 6 q + M x m T 5 e T G 7 z O k / j h z O C P v d V V / Q 2 s k K C j L e x E l 0 s 3 / a 8 q q o J F y 6 v / G g U j 0 P x W V i m 9 S P a 0 5 G T j k S G u s O U L U g R f U w 7 f R w i N 3 F h N h v S U h Z n k 0 H Z W s 4 8 j C w o L Y 4 Y x 8 M p S S U 7 0 Z O a y 2 n h 3 x j S 1 h I 3 L g c 6 i w 0 s q f R p O F Z 1 u B m H 4 c j 8 m B / g X V k Z b Q q r x 7 + J V 0 d n b I h Q s X p K 2 t V e L x u P 7 c z 1 N R m V 6 J 6 M e N x I G P U G B x f f P X 4 C j 1 v F q w 5 N a r u P x A M d W V x U R I j p / 8 S C 5 d u i h T U 1 P y 7 b f X J Z P J 6 M + d P 5 Y R S + V 0 u d z + i V Z n j 2 z 8 b N U 4 8 B G q S E z l U v l 8 S D J O 4 Q W y K 0 Q j e f n y V E q S y Z T c u 3 t P E o m E f P r Z J 2 L b t q w n M / K 3 a 2 P S f X x U 4 n Z r 4 V / s H R G 1 m 8 E b b j U Y o Q q k V Z J M M V W n J Z q X m B K A S T J O S F f 9 b D s u Z 8 6 O y s r q q h b V / P y 8 J N a W p d + a l M H u / f G e 7 y U m Q E E R T 1 D e / m Q 4 J b 8 b S c k X K p q c 9 D i 3 C 0 o 2 t 1 n 0 i V q W 3 L z x n U x O T s k 3 / / q 3 X L x 4 Q T 4 a j M i h l s Y o V H D L R 3 z x + c n U l i M G l L 0 f z 1 g S V m / J i D J z a 7 W / N 5 / r z 0 h / p 6 O 2 3 H k V m R b E s i L S 0 d E h 2 W x W I p G I / g C N U K i g o I g v u u y c X B l K F 5 5 t B x 0 W i X R I n y f d f L F 5 z u S H 0 c M Z G e 7 2 t 9 9 + M m v J 6 4 X 9 2 7 X C L R / x x V I y L C / m K y 9 k H D + 0 x / P 6 z 9 + r a B b 3 c W B e 5 O l s V F L e B T T N m c N Z G e 3 z + Z f 3 A A q q i W g t a a P y H x / 8 8 / y d J W N z / q L D x 1 W i m R u 3 3 2 y c P / l h u M f R e d 1 + h I J q I h K Z z V V W r 3 0 8 B P X G R 6 M w I h S 2 c l G f K U 8 2 4 A / 8 v o 8 z o b 2 A g i K B e T J j y b q P d i z k R T 2 t / n I j f X 4 b Q F T H O v b n G Q c F R Q K D d X / z 5 c b Y h R e W W m G l W 9 F K 5 P I h e e D R V 1 m K o / 7 + f o S C I j X z / a u 4 / n g 4 H a 0 4 z / T B 0 Y x 8 N p L y 1 U 2 + k v I v E r Q l 7 U c o K F I z K J V D B J N L E b k 3 G S u 8 6 s 7 V 4 Z Q u v V d j L R 2 W V Z + i Y l G C N D X v 1 s I y v l i 5 A o E + O J x j f X k q q f s m K 4 G I l / b R i L G S M r d 0 T U Y 7 C o o Y 4 5 e Z q M y u V l 9 S q P p 9 c T I l H x 1 H B X D 7 Q s Y r N 1 7 Y n g f D m J k y N Z Q 4 1 O 3 o P k U T U F A k M O + r v K g S G B x 0 o z z q w M P i c 5 V b h U P b F z K 2 k j O r 3 v X 2 m K H I g q O A 9 Z I j h 5 1 A Q Z F A I H d J q c X 3 8 R D E U H i x h L Q T k j s T 2 0 V 1 X U W d 6 Z W t y y 2 i n m I E 3 o 1 1 H 8 d M f e 3 7 r 2 G W g i K B Q D U P L U j 3 J m J y / p h 7 N 8 T c W k Q J q / C k w K n e r M y q P K t 8 X v A 3 A x l X 1 y n 0 6 z 2 Z 9 S i j m w l Q x s C 2 k Y I i N Q F D l 2 q V v Z f z U U m q P K i 4 5 i G a L j s v d y e j K j 8 q v F g A V m 6 d L j 4 S r x c i c m M M R Q r 3 7 d g J J d K h b r O j J D v h w k C a 3 e a k / n x 6 I i V t H g U E D H d e H 7 O l w 3 a k X Q W m i e X N H A p b S 7 Q a H e 9 y 7 4 7 4 + o l d e L R 3 o E h y d T j N C E X q D / w 5 v M 6 X U P 1 D S R 0 L 8 o P + j H T a O b H U a / h X K F L g 8 P j W S / c G 2 s s B G 3 F N U K x Q d r f k 9 M E 1 x A Q Y o c i u g P z i y m B K Y j 5 H m S B A n G 2 h y F E 6 / 2 S F 8 l p A G B U p 5 d o z W 3 s L 7 g Y f K s E f 7 3 S P l o x Q x B i o A B Y / y k F Z e j W A Y S g E g / 6 + i b L O 9 q x 6 D R H v R d k Y C b a V u w H + 0 y q J C V B Q x B h Y T J 8 O p 7 T P o d u h K 4 o M Q T j Z m 5 U / q q + F r n W U 2 E t 9 J Z 4 r Q X 2 n t o D p d F q S y a S E c m Y F Z Y U c W Z x 6 I j l n q 3 j w X 1 U t E l J Q x B h w B b r 9 J q Z L 6 z B 1 Q Q 5 U C i 4 j c G r Y l m G u C n 2 A h 8 p G Q V a T e f n + z m P 5 + z / + K V 9 9 f V O S 6 y u F z + w c R N n O 9 D N x n O 1 C R Q d 9 J S g o Y h Q Y t s B T A q L q d 5 l Z e j T j f 0 S j F A h q M R H R W 6 6 h Q x u l 8 n A 4 L H O R U 9 J x 9 i 8 S 6 v 9 M 7 H i 8 6 m L 3 S 2 9 b T i 4 N Z u X j K x e l P / O z n D m c l o F C h d G r 3 Y m C I s Z B H 9 7 L e U s m l 7 Y v L 7 g W 1 X J l z q m + r N 7 y o b M i p L 5 s M Y 9 p 7 + y R l t Y O a W 3 v U q s 5 J u c q H D Y H B T l c V 1 e X d H a 2 S 6 s z o 8 d Q Y K F 2 e X A z Y s G l a X l 5 R c b G x m R 2 d l Y / p 6 B I X U A 3 B Y o K 2 1 B i q k F P G h w A 4 / C 0 V w l r q o K d 2 N 2 J 6 m M k f i h G 1 p D a 9 w 0 O D s q d O 3 c l l U p J R L K S T S V k d X V N f x 6 2 0 T d u 3 J T 2 9 n Z Z W l q S 6 e l p l s 3 J 7 g K J 4 d x m p 9 3 d m O 6 d T 4 Q l U 9 K N Y Y r L g + k t B Z C 5 u T m 5 f / + B j I w M y 6 N H j 6 W l p U V F r 0 4 t s v a 2 N j l 3 / p z K t R w Z f z N O Q Z H 6 g w Q f O V U p R 1 U U g P l + L F j h b x u r y Z D c H o / X V O y o B K 7 V G e n d m v 8 t q g g E w Y y M n B D L s r R d N C J Y m x J U N L q Z F 1 J Q p O 6 g d c g t b z I V r V a U q H C 1 q C k G V H 6 G b o 1 y c B M I C i H V Y A 5 F 6 o 5 V 4 Y I B v O r X 5 8 8 N R L 2 b L 2 J b x A T 7 s p 1 W + t B H 6 N Y q 5 S U m Q E G R u u O U X A Z Q z p R a v J W G E r 1 4 8 D a m v 3 b x v A v f B V u / l u j O 9 3 / 3 p 2 r 7 m S g o U n e 8 8 p u J p c i 2 V i I / n O t P S 0 Y J K l t I d x D x 4 F t h w m + i v F f Q L x Q U 2 T W q T d h O e 3 h R u I F i R / l Y y H 8 r d K Q H p b f C J L E X F B T Z F V B 4 w I T v h x X 8 K N Z U V C l G m i B c H U r p I U O M e 3 j N X A U B B 9 M / v o k F 9 p q g o M i u g I X 5 6 G 1 U D w n a L l U 9 v P L T R P A 7 j R G l c C M H L i c w 2 X G O n 3 c x G Z Z Z H 2 Y x p V B Q Z N e Y L T T H d r m M u 4 N l t Y B L L x C v h U q m L 7 W A s X z Y T Q d p l a K g y K 4 B M f 1 n z J a c r s e 5 8 3 I H Z X R Q 7 k 6 L S e C u l l y g + 6 q K 4 E 4 s F E w e e 5 n F l E B B k V 0 F o q p m h j m X C F c 0 Z f E D Z q h K 6 e / M S k x 9 O + R a t b K Q 8 P / z U F B k z z j a 4 b 4 9 C 3 p X V C l v V y K 6 Q A G G u 3 H b 4 U Z D L U b v 2 y p s N b 3 o C F B C p 6 D I n g H j S x Q V y p k t M 8 Q M A r Z 3 J w t 9 e K 8 W L P n m q S 3 X n m 2 U 0 r t b a l N q k I u y K S i y p 6 B 9 a L A w M F j k 2 V w 0 0 N U 2 p e A u K p h p n j m c 0 Q 2 4 6 B r P 5 k K 6 M 9 3 r 9 g 8 T U F B k z + l u 3 d p / B 5 H h F o 6 J p d o K F K 2 x n L 4 A 4 P y x j B 7 F Q H M u K o j H O h 0 Z 6 c l u K 9 s j S n r J 1 8 / l c o C C I n v O / c m o D L v Y M T + d r W 2 2 w y 7 T 4 R 9 O J 3 W x A 5 E L k 7 / J s s N a F C x O q 4 j m 5 t V e p N x C u h I U F N k X o E m 2 H G z V l t b 9 R Y Z S y r v b I Z S j 7 Y 5 8 8 8 z W e V X p N T q 2 l d c + E d p Z q c q 3 e r V o 6 S j n B e e h y L 4 B 6 9 l t M e J C g b 6 2 G v q S y k C B w u 2 Q F u 1 Q s C l 7 M B W t 2 K m B S 9 l w r 2 + b 2 i 6 i F D + 9 Y k m b 2 l q e U 9 v K I v j a F B R p C F C 9 u / x e 2 r U q 6 I d 6 + J 8 X 7 a O L / P A m x i 0 f a Q y W 1 s M 6 D 9 p P w M 0 C d t G 4 E f / 2 6 5 h u m 6 K g S M O A / K d W q t k n 1 w p 8 1 + G y t J 5 W u V 4 h v 6 K g S M O w o C I U R i p q y V E m X Y o e 9 Y C C I g 3 F g t p W P X x b 2 3 j 6 b k B B k Y Y D J X b c w B E k U p X 6 7 N U T C o o 0 J H A l w j 2 / X n 4 V R U z 4 T P i B g i I N C y p s 1 5 7 b 8 n T W u 1 j h V 3 g 7 h Y I i D Q 3 6 / l D 9 C 3 K Z W z 2 h o E h T c H c 8 G m h U v V 5 Q U K Q p S G Z D u q Q O 5 6 Q 7 4 x u 5 F V q J c C C 8 m 1 B Q p G n A 4 e p y K i y J T E i u j 9 l 6 e v c H J a 5 q I / e m o a B I U / G T E h A s w I r 3 4 C L H u j c Z k z N H M t q o J V Y w a + l r y 0 m s g u f 6 T m B z L D k Q / H k 0 + W t j L V x q 8 R C i w s X X y L 1 2 Y g x T C i M U a X p w q F v a p X 6 0 P S d H 1 A f m p D 4 f S c n V o b S + t R A j 8 z u F g i J N D Y S E U f h q Y C u I u S a v v 4 c R + t J x D T c o K N K 0 D B 5 y V C R y Z G 4 t L D M r E Z 1 P e Q E j l 6 I N W T H f K g J X W s x A w f v v y m D K d W S e O R Q 5 U O C 6 G z / u R / C d g J k L b r T P O C H d l X G i z P c C w n m n 8 r G Z 1 Y g e j 4 d g K S h y o M C W D V H G J B A T X J E w p s 8 t H z k w Y I s 2 v r R h t o L h Q D 9 b Q D 9 g i / h 4 J i r f P r c Z o c j B p q f V k d 8 O Z H 6 t A q L D I p 0 L S U t Z / u Q F R u B x s E x B k Q M P q n y w E 8 P h V L F V C R f E I Y c a 7 c t I h 5 3 3 N M I E m C i m o A j x A D 5 / l w b S W l h e U F C E + A R R D P 5 9 M M o c 7 M 5 q H / X i z R z I x 5 C b U V C E G I R V P k I M Q k E R Y h A K i h C D U F C E G I S C I s Q g F B Q h B q G g C D E I B U W I Q S g o Q g x C Q R F i E A q K E I N Q U I Q Y h I I i x C A U F C E G o a A I M Q g F R Y h B K C h C D E J B E W I Q C o o Q g 1 B Q h B i E g i L E I B Q U I Q a h o A g x C A V F i E E o K E I M Q k E R Y h A K i h C D U F C E G I S C I s Q g F B Q h B q G g C D E I B U W I Q S g o Q g x C Q R F i E A q K E I N Q U I Q Y h I I i x C A U F C E G o a A I M Q g F R Y g x R P 4 P r / v m t F q 4 R Q Q A A A A A S U V O R K 5 C Y I I = < / I m a g e > < / T o u r > < / T o u r s > < / V i s u a l i z a t i o n > 
</file>

<file path=customXml/item2.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6" ma:contentTypeDescription="Crear nuevo documento." ma:contentTypeScope="" ma:versionID="80989066a5b1253bf5be8e71befe517d">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77ce0cdda78eae269b62b928659884c7"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Estado" minOccurs="0"/>
                <xsd:element ref="ns2:Sector" minOccurs="0"/>
                <xsd:element ref="ns2:Gerenteencargado" minOccurs="0"/>
                <xsd:element ref="ns2:Cantidaddeite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Estado" ma:index="28" nillable="true" ma:displayName="Estado" ma:format="Dropdown" ma:internalName="Estado">
      <xsd:simpleType>
        <xsd:restriction base="dms:Choice">
          <xsd:enumeration value="Activo"/>
          <xsd:enumeration value="No activo"/>
        </xsd:restriction>
      </xsd:simpleType>
    </xsd:element>
    <xsd:element name="Sector" ma:index="29" nillable="true" ma:displayName="Sector" ma:format="Dropdown" ma:internalName="Sector">
      <xsd:simpleType>
        <xsd:restriction base="dms:Choice">
          <xsd:enumeration value="Agronegocios (CC21)"/>
          <xsd:enumeration value="Opción 2"/>
          <xsd:enumeration value="Opción 3"/>
        </xsd:restriction>
      </xsd:simpleType>
    </xsd:element>
    <xsd:element name="Gerenteencargado" ma:index="30" nillable="true" ma:displayName="Gerente encargado" ma:format="Dropdown" ma:list="UserInfo" ma:SharePointGroup="0" ma:internalName="Gerenteencarg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ntidaddeitems" ma:index="31" nillable="true" ma:displayName="Cantidad de items" ma:format="Dropdown" ma:internalName="Cantidaddeitems"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Cantidaddeitems xmlns="50cd21ce-157e-4cef-a9e1-719e8f6c805e" xsi:nil="true"/>
    <Gerenteencargado xmlns="50cd21ce-157e-4cef-a9e1-719e8f6c805e">
      <UserInfo>
        <DisplayName/>
        <AccountId xsi:nil="true"/>
        <AccountType/>
      </UserInfo>
    </Gerenteencargado>
    <Sector xmlns="50cd21ce-157e-4cef-a9e1-719e8f6c805e" xsi:nil="true"/>
    <Estado xmlns="50cd21ce-157e-4cef-a9e1-719e8f6c805e" xsi:nil="true"/>
  </documentManagement>
</p:properties>
</file>

<file path=customXml/item5.xml>��< ? x m l   v e r s i o n = " 1 . 0 "   e n c o d i n g = " u t f - 1 6 " ? > < T o u r   x m l n s : x s d = " h t t p : / / w w w . w 3 . o r g / 2 0 0 1 / X M L S c h e m a "   x m l n s : x s i = " h t t p : / / w w w . w 3 . o r g / 2 0 0 1 / X M L S c h e m a - i n s t a n c e "   N a m e = " P a s e o   1 "   D e s c r i p t i o n = " L a   d e s c r i p c i � n   d e l   p a s e o   v a   a q u � "   x m l n s = " h t t p : / / m i c r o s o f t . d a t a . v i s u a l i z a t i o n . e n g i n e . t o u r s / 1 . 0 " > < S c e n e s > < S c e n e   C u s t o m M a p G u i d = " 0 0 0 0 0 0 0 0 - 0 0 0 0 - 0 0 0 0 - 0 0 0 0 - 0 0 0 0 0 0 0 0 0 0 0 0 "   C u s t o m M a p I d = " 0 0 0 0 0 0 0 0 - 0 0 0 0 - 0 0 0 0 - 0 0 0 0 - 0 0 0 0 0 0 0 0 0 0 0 0 "   S c e n e I d = " 3 6 8 4 d 7 8 a - b 8 8 6 - 4 1 2 c - b 1 c 6 - 8 3 5 3 5 6 9 7 b 4 1 0 " > < T r a n s i t i o n > M o v e T o < / T r a n s i t i o n > < E f f e c t > S t a t i o n < / E f f e c t > < T h e m e > B i n g R o a d < / T h e m e > < T h e m e W i t h L a b e l > f a l s e < / T h e m e W i t h L a b e l > < F l a t M o d e E n a b l e d > f a l s e < / F l a t M o d e E n a b l e d > < D u r a t i o n > 1 0 0 0 0 0 0 0 0 < / D u r a t i o n > < T r a n s i t i o n D u r a t i o n > 3 0 0 0 0 0 0 0 < / T r a n s i t i o n D u r a t i o n > < S p e e d > 0 . 5 < / S p e e d > < F r a m e > < C a m e r a > < L a t i t u d e > - 5 . 0 8 6 7 9 6 2 3 3 4 6 0 3 3 2 5 < / L a t i t u d e > < L o n g i t u d e > 8 8 . 6 2 2 4 4 7 3 0 7 9 2 0 8 2 2 < / L o n g i t u d e > < R o t a t i o n > 0 < / R o t a t i o n > < P i v o t A n g l e > 0 < / P i v o t A n g l e > < D i s t a n c e > 0 . 6 8 7 1 9 4 7 6 7 3 6 0 0 0 0 1 8 < / D i s t a n c e > < / C a m e r a > < I m a g e > i V B O R w 0 K G g o A A A A N S U h E U g A A A N Q A A A B 1 C A Y A A A A 2 n s 9 T A A A A A X N S R 0 I A r s 4 c 6 Q A A A A R n Q U 1 B A A C x j w v 8 Y Q U A A A A J c E h Z c w A A B C E A A A Q h A V l M W R s A A A 0 1 S U R B V H h e 7 Z 3 p d 1 P X F c W P p C f p e c Y D Y H B s Y 8 C Q Z E F o G U K S p k m H j / 1 X 2 6 7 V T + m H N C U F U l K S M I Q F Y T K T B 2 z j 2 Z Y 1 P a l 3 X 0 u x L D / p v S d f 2 Z a 8 f 2 t 5 I c l g O 8 7 d O v e c e 8 6 + o b / e W s 7 L A e Z 0 X 1 Z O 9 G Q L z 9 z 5 Z c a S 8 U W r 8 K w 5 O d L u y L u 1 i O T q v B o u D q S l p y 2 n H + f V 9 / r + d V z W 0 i H 9 u B k I F / 4 8 s N h R 7 / + T q W y o 8 K h 5 m U 9 E J B q u / 6 q + M x m T 5 e T G 7 z O k / j h z O C P v d V V / Q 2 s k K C j L e x E l 0 s 3 / a 8 q q o J F y 6 v / G g U j 0 P x W V i m 9 S P a 0 5 G T j k S G u s O U L U g R f U w 7 f R w i N 3 F h N h v S U h Z n k 0 H Z W s 4 8 j C w o L Y 4 Y x 8 M p S S U 7 0 Z O a y 2 n h 3 x j S 1 h I 3 L g c 6 i w 0 s q f R p O F Z 1 u B m H 4 c j 8 m B / g X V k Z b Q q r x 7 + J V 0 d n b I h Q s X p K 2 t V e L x u P 7 c z 1 N R m V 6 J 6 M e N x I G P U G B x f f P X 4 C j 1 v F q w 5 N a r u P x A M d W V x U R I j p / 8 S C 5 d u i h T U 1 P y 7 b f X J Z P J 6 M + d P 5 Y R S + V 0 u d z + i V Z n j 2 z 8 b N U 4 8 B G q S E z l U v l 8 S D J O 4 Q W y K 0 Q j e f n y V E q S y Z T c u 3 t P E o m E f P r Z J 2 L b t q w n M / K 3 a 2 P S f X x U 4 n Z r 4 V / s H R G 1 m 8 E b b j U Y o Q q k V Z J M M V W n J Z q X m B K A S T J O S F f 9 b D s u Z 8 6 O y s r q q h b V / P y 8 J N a W p d + a l M H u / f G e 7 y U m Q E E R T 1 D e / m Q 4 J b 8 b S c k X K p q c 9 D i 3 C 0 o 2 t 1 n 0 i V q W 3 L z x n U x O T s k 3 / / q 3 X L x 4 Q T 4 a j M i h l s Y o V H D L R 3 z x + c n U l i M G l L 0 f z 1 g S V m / J i D J z a 7 W / N 5 / r z 0 h / p 6 O 2 3 H k V m R b E s i L S 0 d E h 2 W x W I p G I / g C N U K i g o I g v u u y c X B l K F 5 5 t B x 0 W i X R I n y f d f L F 5 z u S H 0 c M Z G e 7 2 t 9 9 + M m v J 6 4 X 9 2 7 X C L R / x x V I y L C / m K y 9 k H D + 0 x / P 6 z 9 + r a B b 3 c W B e 5 O l s V F L e B T T N m c N Z G e 3 z + Z f 3 A A q q i W g t a a P y H x / 8 8 / y d J W N z / q L D x 1 W i m R u 3 3 2 y c P / l h u M f R e d 1 + h I J q I h K Z z V V W r 3 0 8 B P X G R 6 M w I h S 2 c l G f K U 8 2 4 A / 8 v o 8 z o b 2 A g i K B e T J j y b q P d i z k R T 2 t / n I j f X 4 b Q F T H O v b n G Q c F R Q K D d X / z 5 c b Y h R e W W m G l W 9 F K 5 P I h e e D R V 1 m K o / 7 + f o S C I j X z / a u 4 / n g 4 H a 0 4 z / T B 0 Y x 8 N p L y 1 U 2 + k v I v E r Q l 7 U c o K F I z K J V D B J N L E b k 3 G S u 8 6 s 7 V 4 Z Q u v V d j L R 2 W V Z + i Y l G C N D X v 1 s I y v l i 5 A o E + O J x j f X k q q f s m K 4 G I l / b R i L G S M r d 0 T U Y 7 C o o Y 4 5 e Z q M y u V l 9 S q P p 9 c T I l H x 1 H B X D 7 Q s Y r N 1 7 Y n g f D m J k y N Z Q 4 1 O 3 o P k U T U F A k M O + r v K g S G B x 0 o z z q w M P i c 5 V b h U P b F z K 2 k j O r 3 v X 2 m K H I g q O A 9 Z I j h 5 1 A Q Z F A I H d J q c X 3 8 R D E U H i x h L Q T k j s T 2 0 V 1 X U W d 6 Z W t y y 2 i n m I E 3 o 1 1 H 8 d M f e 3 7 r 2 G W g i K B Q D U P L U j 3 J m J y / p h 7 N 8 T c W k Q J q / C k w K n e r M y q P K t 8 X v A 3 A x l X 1 y n 0 6 z 2 Z 9 S i j m w l Q x s C 2 k Y I i N Q F D l 2 q V v Z f z U U m q P K i 4 5 i G a L j s v d y e j K j 8 q v F g A V m 6 d L j 4 S r x c i c m M M R Q r 3 7 d g J J d K h b r O j J D v h w k C a 3 e a k / n x 6 I i V t H g U E D H d e H 7 O l w 3 a k X Q W m i e X N H A p b S 7 Q a H e 9 y 7 4 7 4 + o l d e L R 3 o E h y d T j N C E X q D / w 5 v M 6 X U P 1 D S R 0 L 8 o P + j H T a O b H U a / h X K F L g 8 P j W S / c G 2 s s B G 3 F N U K x Q d r f k 9 M E 1 x A Q Y o c i u g P z i y m B K Y j 5 H m S B A n G 2 h y F E 6 / 2 S F 8 l p A G B U p 5 d o z W 3 s L 7 g Y f K s E f 7 3 S P l o x Q x B i o A B Y / y k F Z e j W A Y S g E g / 6 + i b L O 9 q x 6 D R H v R d k Y C b a V u w H + 0 y q J C V B Q x B h Y T J 8 O p 7 T P o d u h K 4 o M Q T j Z m 5 U / q q + F r n W U 2 E t 9 J Z 4 r Q X 2 n t o D p d F q S y a S E c m Y F Z Y U c W Z x 6 I j l n q 3 j w X 1 U t E l J Q x B h w B b r 9 J q Z L 6 z B 1 Q Q 5 U C i 4 j c G r Y l m G u C n 2 A h 8 p G Q V a T e f n + z m P 5 + z / + K V 9 9 f V O S 6 y u F z + w c R N n O 9 D N x n O 1 C R Q d 9 J S g o Y h Q Y t s B T A q L q d 5 l Z e j T j f 0 S j F A h q M R H R W 6 6 h Q x u l 8 n A 4 L H O R U 9 J x 9 i 8 S 6 v 9 M 7 H i 8 6 m L 3 S 2 9 b T i 4 N Z u X j K x e l P / O z n D m c l o F C h d G r 3 Y m C I s Z B H 9 7 L e U s m l 7 Y v L 7 g W 1 X J l z q m + r N 7 y o b M i p L 5 s M Y 9 p 7 + y R l t Y O a W 3 v U q s 5 J u c q H D Y H B T l c V 1 e X d H a 2 S 6 s z o 8 d Q Y K F 2 e X A z Y s G l a X l 5 R c b G x m R 2 d l Y / p 6 B I X U A 3 B Y o K 2 1 B i q k F P G h w A 4 / C 0 V w l r q o K d 2 N 2 J 6 m M k f i h G 1 p D a 9 w 0 O D s q d O 3 c l l U p J R L K S T S V k d X V N f x 6 2 0 T d u 3 J T 2 9 n Z Z W l q S 6 e l p l s 3 J 7 g K J 4 d x m p 9 3 d m O 6 d T 4 Q l U 9 K N Y Y r L g + k t B Z C 5 u T m 5 f / + B j I w M y 6 N H j 6 W l p U V F r 0 4 t s v a 2 N j l 3 / p z K t R w Z f z N O Q Z H 6 g w Q f O V U p R 1 U U g P l + L F j h b x u r y Z D c H o / X V O y o B K 7 V G e n d m v 8 t q g g E w Y y M n B D L s r R d N C J Y m x J U N L q Z F 1 J Q p O 6 g d c g t b z I V r V a U q H C 1 q C k G V H 6 G b o 1 y c B M I C i H V Y A 5 F 6 o 5 V 4 Y I B v O r X 5 8 8 N R L 2 b L 2 J b x A T 7 s p 1 W + t B H 6 N Y q 5 S U m Q E G R u u O U X A Z Q z p R a v J W G E r 1 4 8 D a m v 3 b x v A v f B V u / l u j O 9 3 / 3 p 2 r 7 m S g o U n e 8 8 p u J p c i 2 V i I / n O t P S 0 Y J K l t I d x D x 4 F t h w m + i v F f Q L x Q U 2 T W q T d h O e 3 h R u I F i R / l Y y H 8 r d K Q H p b f C J L E X F B T Z F V B 4 w I T v h x X 8 K N Z U V C l G m i B c H U r p I U O M e 3 j N X A U B B 9 M / v o k F 9 p q g o M i u g I X 5 6 G 1 U D w n a L l U 9 v P L T R P A 7 j R G l c C M H L i c w 2 X G O n 3 c x G Z Z Z H 2 Y x p V B Q Z N e Y L T T H d r m M u 4 N l t Y B L L x C v h U q m L 7 W A s X z Y T Q d p l a K g y K 4 B M f 1 n z J a c r s e 5 8 3 I H Z X R Q 7 k 6 L S e C u l l y g + 6 q K 4 E 4 s F E w e e 5 n F l E B B k V 0 F o q p m h j m X C F c 0 Z f E D Z q h K 6 e / M S k x 9 O + R a t b K Q 8 P / z U F B k z z j a 4 b 4 9 C 3 p X V C l v V y K 6 Q A G G u 3 H b 4 U Z D L U b v 2 y p s N b 3 o C F B C p 6 D I n g H j S x Q V y p k t M 8 Q M A r Z 3 J w t 9 e K 8 W L P n m q S 3 X n m 2 U 0 r t b a l N q k I u y K S i y p 6 B 9 a L A w M F j k 2 V w 0 0 N U 2 p e A u K p h p n j m c 0 Q 2 4 6 B r P 5 k K 6 M 9 3 r 9 g 8 T U F B k z + l u 3 d p / B 5 H h F o 6 J p d o K F K 2 x n L 4 A 4 P y x j B 7 F Q H M u K o j H O h 0 Z 6 c l u K 9 s j S n r J 1 8 / l c o C C I n v O / c m o D L v Y M T + d r W 2 2 w y 7 T 4 R 9 O J 3 W x A 5 E L k 7 / J s s N a F C x O q 4 j m 5 t V e p N x C u h I U F N k X o E m 2 H G z V l t b 9 R Y Z S y r v b I Z S j 7 Y 5 8 8 8 z W e V X p N T q 2 l d c + E d p Z q c q 3 e r V o 6 S j n B e e h y L 4 B 6 9 l t M e J C g b 6 2 G v q S y k C B w u 2 Q F u 1 Q s C l 7 M B W t 2 K m B S 9 l w r 2 + b 2 i 6 i F D + 9 Y k m b 2 l q e U 9 v K I v j a F B R p C F C 9 u / x e 2 r U q 6 I d 6 + J 8 X 7 a O L / P A m x i 0 f a Q y W 1 s M 6 D 9 p P w M 0 C d t G 4 E f / 2 6 5 h u m 6 K g S M O A / K d W q t k n 1 w p 8 1 + G y t J 5 W u V 4 h v 6 K g S M O w o C I U R i p q y V E m X Y o e 9 Y C C I g 3 F g t p W P X x b 2 3 j 6 b k B B k Y Y D J X b c w B E k U p X 6 7 N U T C o o 0 J H A l w j 2 / X n 4 V R U z 4 T P i B g i I N C y p s 1 5 7 b 8 n T W u 1 j h V 3 g 7 h Y I i D Q 3 6 / l D 9 C 3 K Z W z 2 h o E h T c H c 8 G m h U v V 5 Q U K Q p S G Z D u q Q O 5 6 Q 7 4 x u 5 F V q J c C C 8 m 1 B Q p G n A 4 e p y K i y J T E i u j 9 l 6 e v c H J a 5 q I / e m o a B I U / G T E h A s w I r 3 4 C L H u j c Z k z N H M t q o J V Y w a + l r y 0 m s g u f 6 T m B z L D k Q / H k 0 + W t j L V x q 8 R C i w s X X y L 1 2 Y g x T C i M U a X p w q F v a p X 6 0 P S d H 1 A f m p D 4 f S c n V o b S + t R A j 8 z u F g i J N D Y S E U f h q Y C u I u S a v v 4 c R + t J x D T c o K N K 0 D B 5 y V C R y Z G 4 t L D M r E Z 1 P e Q E j l 6 I N W T H f K g J X W s x A w f v v y m D K d W S e O R Q 5 U O C 6 G z / u R / C d g J k L b r T P O C H d l X G i z P c C w n m n 8 r G Z 1 Y g e j 4 d g K S h y o M C W D V H G J B A T X J E w p s 8 t H z k w Y I s 2 v r R h t o L h Q D 9 b Q D 9 g i / h 4 J i r f P r c Z o c j B p q f V k d 8 O Z H 6 t A q L D I p 0 L S U t Z / u Q F R u B x s E x B k Q M P q n y w E 8 P h V L F V C R f E I Y c a 7 c t I h 5 3 3 N M I E m C i m o A j x A D 5 / l w b S W l h e U F C E + A R R D P 5 9 M M o c 7 M 5 q H / X i z R z I x 5 C b U V C E G I R V P k I M Q k E R Y h A K i h C D U F C E G I S C I s Q g F B Q h B q G g C D E I B U W I Q S g o Q g x C Q R F i E A q K E I N Q U I Q Y h I I i x C A U F C E G o a A I M Q g F R Y h B K C h C D E J B E W I Q C o o Q g 1 B Q h B i E g i L E I B Q U I Q a h o A g x C A V F i E E o K E I M Q k E R Y h A K i h C D U F C E G I S C I s Q g F B Q h B q G g C D E I B U W I Q S g o Q g x C Q R F i E A q K E I N Q U I Q Y h I I i x C A U F C E G o a A I M Q g F R Y g x R P 4 P r / v m t F q 4 R Q Q A A A A A S U V O R K 5 C Y I I = < / 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 N a m e = " C a p a   1 "   G u i d = " 2 9 f d a 4 2 d - 0 4 f c - 4 b 0 c - 9 2 6 3 - c d 2 e 8 9 4 1 4 6 0 a "   R e v = " 1 "   R e v G u i d = " f 0 5 1 8 2 1 6 - 9 b 5 2 - 4 6 7 0 - a 1 d 0 - 0 8 c f 5 4 b a 6 b d f " 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9B1609C0-611D-482D-80D9-A966B996431D}">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1594BF9C-DE6C-471F-BD38-46859E5FD17F}"/>
</file>

<file path=customXml/itemProps3.xml><?xml version="1.0" encoding="utf-8"?>
<ds:datastoreItem xmlns:ds="http://schemas.openxmlformats.org/officeDocument/2006/customXml" ds:itemID="{269503B3-65B8-42BD-BC83-EA595A005475}">
  <ds:schemaRefs>
    <ds:schemaRef ds:uri="http://schemas.microsoft.com/sharepoint/v3/contenttype/forms"/>
  </ds:schemaRefs>
</ds:datastoreItem>
</file>

<file path=customXml/itemProps4.xml><?xml version="1.0" encoding="utf-8"?>
<ds:datastoreItem xmlns:ds="http://schemas.openxmlformats.org/officeDocument/2006/customXml" ds:itemID="{041F4C9A-4D7C-4604-BB4C-69F935F9DFDD}">
  <ds:schemaRefs>
    <ds:schemaRef ds:uri="http://schemas.microsoft.com/office/infopath/2007/PartnerControls"/>
    <ds:schemaRef ds:uri="http://purl.org/dc/elements/1.1/"/>
    <ds:schemaRef ds:uri="e22f4d1c-4a35-40b6-96d5-1a9c7e49af38"/>
    <ds:schemaRef ds:uri="http://purl.org/dc/terms/"/>
    <ds:schemaRef ds:uri="http://schemas.microsoft.com/office/2006/documentManagement/types"/>
    <ds:schemaRef ds:uri="http://schemas.microsoft.com/office/2006/metadata/properties"/>
    <ds:schemaRef ds:uri="http://www.w3.org/XML/1998/namespace"/>
    <ds:schemaRef ds:uri="http://purl.org/dc/dcmitype/"/>
    <ds:schemaRef ds:uri="http://schemas.openxmlformats.org/package/2006/metadata/core-properties"/>
    <ds:schemaRef ds:uri="50cd21ce-157e-4cef-a9e1-719e8f6c805e"/>
  </ds:schemaRefs>
</ds:datastoreItem>
</file>

<file path=customXml/itemProps5.xml><?xml version="1.0" encoding="utf-8"?>
<ds:datastoreItem xmlns:ds="http://schemas.openxmlformats.org/officeDocument/2006/customXml" ds:itemID="{23095D8B-1036-4CD5-8D0B-8B3723853474}">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BBGG</vt:lpstr>
      <vt:lpstr>EERR</vt:lpstr>
      <vt:lpstr>FFFF</vt:lpstr>
      <vt:lpstr>PN</vt:lpstr>
      <vt:lpstr>NOTAS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Jugarte</dc:creator>
  <cp:keywords/>
  <dc:description/>
  <cp:lastModifiedBy>Dahiana Palacios</cp:lastModifiedBy>
  <cp:revision/>
  <cp:lastPrinted>2025-03-28T19:32:28Z</cp:lastPrinted>
  <dcterms:created xsi:type="dcterms:W3CDTF">2015-06-05T18:19:34Z</dcterms:created>
  <dcterms:modified xsi:type="dcterms:W3CDTF">2026-03-31T01:26:45Z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ies>
</file>