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adiem-my.sharepoint.com/personal/jugarte_cadiem_com_py/Documents/Contabilidad/13 SIV/01 Informe/01 CASA DE BOLSA/2025/06 JUNIO/"/>
    </mc:Choice>
  </mc:AlternateContent>
  <xr:revisionPtr revIDLastSave="67" documentId="10_ncr:200_{24DE7553-6AD1-43E0-A0B5-8DEBF35A86BC}" xr6:coauthVersionLast="47" xr6:coauthVersionMax="47" xr10:uidLastSave="{78264898-5B7C-4F89-93A6-6333C169E849}"/>
  <bookViews>
    <workbookView xWindow="-108" yWindow="-108" windowWidth="23256" windowHeight="12456" tabRatio="626" activeTab="4" xr2:uid="{00000000-000D-0000-FFFF-FFFF00000000}"/>
  </bookViews>
  <sheets>
    <sheet name="BBGG" sheetId="4" r:id="rId1"/>
    <sheet name="EERR" sheetId="20" r:id="rId2"/>
    <sheet name="FFFF" sheetId="19" r:id="rId3"/>
    <sheet name="PN" sheetId="7" r:id="rId4"/>
    <sheet name="NOTAS"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0" i="8" l="1"/>
  <c r="D480" i="8"/>
  <c r="G68" i="8"/>
  <c r="F68" i="8"/>
  <c r="D68" i="8"/>
  <c r="H68" i="8"/>
  <c r="H57" i="8"/>
  <c r="G57" i="8"/>
  <c r="F57" i="8"/>
  <c r="D57" i="8"/>
  <c r="E75" i="20"/>
  <c r="E67" i="20"/>
  <c r="F690" i="8"/>
  <c r="F676" i="8"/>
  <c r="L18" i="7"/>
  <c r="L17" i="7"/>
  <c r="F626" i="8"/>
  <c r="L736" i="8" l="1"/>
  <c r="D513" i="8"/>
  <c r="C522" i="8" l="1"/>
  <c r="D467" i="8"/>
  <c r="E467" i="8"/>
  <c r="C456" i="8"/>
  <c r="C366" i="8"/>
  <c r="D318" i="8" l="1"/>
  <c r="C318" i="8"/>
  <c r="C300" i="8"/>
  <c r="C293" i="8"/>
  <c r="C343" i="8"/>
  <c r="C367" i="8" s="1"/>
  <c r="C368" i="8" s="1"/>
  <c r="L16" i="7"/>
  <c r="L15" i="7"/>
  <c r="L14" i="7"/>
  <c r="L13" i="7"/>
  <c r="L12" i="7"/>
  <c r="L11" i="7"/>
  <c r="E19" i="7"/>
  <c r="E400" i="8" l="1"/>
  <c r="E401" i="8"/>
  <c r="E388" i="8"/>
  <c r="D343" i="8"/>
  <c r="C255" i="8"/>
  <c r="F14" i="19"/>
  <c r="F11" i="19"/>
  <c r="E30" i="20"/>
  <c r="F700" i="8"/>
  <c r="E402" i="8" l="1"/>
  <c r="E403" i="8" s="1"/>
  <c r="F16" i="19"/>
  <c r="F18" i="19" s="1"/>
  <c r="F835" i="8"/>
  <c r="E835" i="8"/>
  <c r="F807" i="8" l="1"/>
  <c r="E807" i="8"/>
  <c r="G736" i="8"/>
  <c r="G735" i="8"/>
  <c r="G737" i="8" l="1"/>
  <c r="M736" i="8"/>
  <c r="M735" i="8"/>
  <c r="F625" i="8" l="1"/>
  <c r="F627" i="8" s="1"/>
  <c r="C325" i="8" l="1"/>
  <c r="E63" i="20" l="1"/>
  <c r="E60" i="20"/>
  <c r="E59" i="20" l="1"/>
  <c r="H40" i="4"/>
  <c r="D19" i="4"/>
  <c r="D490" i="8" l="1"/>
  <c r="E421" i="8"/>
  <c r="M737" i="8"/>
  <c r="L737" i="8"/>
  <c r="K737" i="8"/>
  <c r="J737" i="8"/>
  <c r="I737" i="8"/>
  <c r="H737" i="8"/>
  <c r="F737" i="8"/>
  <c r="E737" i="8"/>
  <c r="D737" i="8"/>
  <c r="C737" i="8"/>
  <c r="F801" i="8" l="1"/>
  <c r="F811" i="8" s="1"/>
  <c r="F838" i="8" s="1"/>
  <c r="E801" i="8"/>
  <c r="E811" i="8" s="1"/>
  <c r="E816" i="8" s="1"/>
  <c r="E838" i="8" s="1"/>
  <c r="B726" i="8"/>
  <c r="B738" i="8" s="1"/>
  <c r="B725" i="8"/>
  <c r="B737" i="8" s="1"/>
  <c r="F691" i="8"/>
  <c r="D344" i="8"/>
  <c r="C344" i="8"/>
  <c r="F840" i="8"/>
  <c r="E840" i="8"/>
  <c r="F813" i="8"/>
  <c r="E813" i="8"/>
  <c r="E794" i="8"/>
  <c r="D794" i="8"/>
  <c r="C794" i="8"/>
  <c r="K725" i="8"/>
  <c r="J725" i="8"/>
  <c r="I725" i="8"/>
  <c r="H725" i="8"/>
  <c r="F725" i="8"/>
  <c r="E725" i="8"/>
  <c r="D725" i="8"/>
  <c r="C725" i="8"/>
  <c r="G724" i="8"/>
  <c r="G723" i="8"/>
  <c r="G722" i="8"/>
  <c r="G721" i="8"/>
  <c r="G720" i="8"/>
  <c r="G719" i="8"/>
  <c r="E708" i="8"/>
  <c r="D708" i="8"/>
  <c r="F702" i="8"/>
  <c r="F701" i="8"/>
  <c r="F694" i="8"/>
  <c r="B637" i="8"/>
  <c r="B694" i="8" s="1"/>
  <c r="B702" i="8" s="1"/>
  <c r="B636" i="8"/>
  <c r="F635" i="8"/>
  <c r="F636" i="8" s="1"/>
  <c r="F611" i="8"/>
  <c r="F628" i="8" s="1"/>
  <c r="D522" i="8"/>
  <c r="C513" i="8"/>
  <c r="D498" i="8"/>
  <c r="C498" i="8"/>
  <c r="C490" i="8"/>
  <c r="C467" i="8"/>
  <c r="F466" i="8"/>
  <c r="F465" i="8"/>
  <c r="F464" i="8"/>
  <c r="F463" i="8"/>
  <c r="F462" i="8"/>
  <c r="F461" i="8"/>
  <c r="D456" i="8"/>
  <c r="D443" i="8"/>
  <c r="C443" i="8"/>
  <c r="D436" i="8"/>
  <c r="C436" i="8"/>
  <c r="E413" i="8"/>
  <c r="H209" i="8"/>
  <c r="E209" i="8"/>
  <c r="D360" i="8"/>
  <c r="C360" i="8"/>
  <c r="C369" i="8" s="1"/>
  <c r="D335" i="8"/>
  <c r="C335" i="8"/>
  <c r="D325" i="8"/>
  <c r="D300" i="8"/>
  <c r="D293" i="8"/>
  <c r="D280" i="8"/>
  <c r="C280" i="8"/>
  <c r="D272" i="8"/>
  <c r="C272" i="8"/>
  <c r="D255" i="8"/>
  <c r="F235" i="8"/>
  <c r="D235" i="8"/>
  <c r="G222" i="8"/>
  <c r="D222" i="8"/>
  <c r="G216" i="8"/>
  <c r="D216" i="8"/>
  <c r="F692" i="8" l="1"/>
  <c r="F693" i="8" s="1"/>
  <c r="H219" i="8"/>
  <c r="H220" i="8" s="1"/>
  <c r="H212" i="8"/>
  <c r="E219" i="8"/>
  <c r="E212" i="8"/>
  <c r="E213" i="8" s="1"/>
  <c r="D346" i="8"/>
  <c r="D224" i="8"/>
  <c r="G224" i="8"/>
  <c r="M724" i="8"/>
  <c r="B693" i="8"/>
  <c r="B701" i="8" s="1"/>
  <c r="M723" i="8"/>
  <c r="C229" i="8"/>
  <c r="E229" i="8"/>
  <c r="F229" i="8" s="1"/>
  <c r="I209" i="8"/>
  <c r="C346" i="8"/>
  <c r="F467" i="8"/>
  <c r="L725" i="8"/>
  <c r="M720" i="8"/>
  <c r="G725" i="8"/>
  <c r="M721" i="8"/>
  <c r="C282" i="8"/>
  <c r="D282" i="8"/>
  <c r="M719" i="8"/>
  <c r="M722" i="8"/>
  <c r="D367" i="8"/>
  <c r="F209" i="8"/>
  <c r="D34" i="4"/>
  <c r="I219" i="8" l="1"/>
  <c r="F212" i="8"/>
  <c r="C231" i="8"/>
  <c r="C233" i="8" s="1"/>
  <c r="C230" i="8"/>
  <c r="C232" i="8" s="1"/>
  <c r="H213" i="8"/>
  <c r="I212" i="8"/>
  <c r="E214" i="8"/>
  <c r="F213" i="8"/>
  <c r="E220" i="8"/>
  <c r="F219" i="8"/>
  <c r="H221" i="8"/>
  <c r="I221" i="8" s="1"/>
  <c r="I220" i="8"/>
  <c r="C240" i="8"/>
  <c r="C257" i="8" s="1"/>
  <c r="C274" i="8" s="1"/>
  <c r="D229" i="8"/>
  <c r="D240" i="8"/>
  <c r="M725" i="8"/>
  <c r="D368" i="8"/>
  <c r="D369" i="8" s="1"/>
  <c r="E422" i="8"/>
  <c r="E424" i="8" l="1"/>
  <c r="E425" i="8" s="1"/>
  <c r="E221" i="8"/>
  <c r="F221" i="8" s="1"/>
  <c r="F220" i="8"/>
  <c r="E215" i="8"/>
  <c r="F215" i="8" s="1"/>
  <c r="F214" i="8"/>
  <c r="H214" i="8"/>
  <c r="I213" i="8"/>
  <c r="C288" i="8"/>
  <c r="C297" i="8" s="1"/>
  <c r="C311" i="8" s="1"/>
  <c r="C321" i="8" s="1"/>
  <c r="D288" i="8"/>
  <c r="D297" i="8" s="1"/>
  <c r="D311" i="8" s="1"/>
  <c r="D321" i="8" s="1"/>
  <c r="D257" i="8"/>
  <c r="D274" i="8" s="1"/>
  <c r="H215" i="8" l="1"/>
  <c r="I215" i="8" s="1"/>
  <c r="I214" i="8"/>
  <c r="C338" i="8"/>
  <c r="C351" i="8" s="1"/>
  <c r="C362" i="8" s="1"/>
  <c r="C331" i="8"/>
  <c r="D338" i="8"/>
  <c r="D351" i="8" s="1"/>
  <c r="D362" i="8" s="1"/>
  <c r="D331" i="8"/>
  <c r="E71" i="20"/>
  <c r="C433" i="8" l="1"/>
  <c r="C440" i="8" s="1"/>
  <c r="C450" i="8" s="1"/>
  <c r="C472" i="8" s="1"/>
  <c r="C485" i="8" s="1"/>
  <c r="C493" i="8" s="1"/>
  <c r="C501" i="8" s="1"/>
  <c r="C518" i="8" s="1"/>
  <c r="B373" i="8"/>
  <c r="D403" i="8" s="1"/>
  <c r="B405" i="8"/>
  <c r="D425" i="8" s="1"/>
  <c r="D433" i="8"/>
  <c r="D440" i="8" s="1"/>
  <c r="D450" i="8" s="1"/>
  <c r="D485" i="8" s="1"/>
  <c r="D493" i="8" s="1"/>
  <c r="D501" i="8" s="1"/>
  <c r="D518" i="8" s="1"/>
  <c r="D40" i="4"/>
  <c r="D30" i="4" l="1"/>
  <c r="E30" i="4"/>
  <c r="E34" i="4"/>
  <c r="E10" i="20" l="1"/>
  <c r="F28" i="19" l="1"/>
  <c r="F36" i="19"/>
  <c r="D37" i="4" l="1"/>
  <c r="E55" i="20" l="1"/>
  <c r="E36" i="19"/>
  <c r="H17" i="4"/>
  <c r="D13" i="4" l="1"/>
  <c r="K18" i="7" l="1"/>
  <c r="J18" i="7"/>
  <c r="I18" i="7"/>
  <c r="H18" i="7"/>
  <c r="G18" i="7"/>
  <c r="F18" i="7"/>
  <c r="E18" i="7"/>
  <c r="D18" i="7"/>
  <c r="C18" i="7"/>
  <c r="E24" i="4" l="1"/>
  <c r="D24" i="4"/>
  <c r="E19" i="4"/>
  <c r="E13" i="4"/>
  <c r="E16" i="20" l="1"/>
  <c r="E36" i="20" s="1"/>
  <c r="H13" i="4"/>
  <c r="F6" i="19" l="1"/>
  <c r="M8" i="7" s="1"/>
  <c r="E6" i="19"/>
  <c r="L8" i="7" s="1"/>
  <c r="B4" i="19"/>
  <c r="B4" i="7" s="1"/>
  <c r="H22" i="4"/>
  <c r="E42" i="20"/>
  <c r="E38" i="20"/>
  <c r="I40" i="4"/>
  <c r="I22" i="4"/>
  <c r="I17" i="4"/>
  <c r="I13" i="4"/>
  <c r="I9" i="4"/>
  <c r="E40" i="4"/>
  <c r="E37" i="4"/>
  <c r="E9" i="4"/>
  <c r="E26" i="4" s="1"/>
  <c r="I26" i="4" l="1"/>
  <c r="I28" i="4" s="1"/>
  <c r="I45" i="4" s="1"/>
  <c r="E43" i="4"/>
  <c r="F38" i="19" l="1"/>
  <c r="F40" i="19" s="1"/>
  <c r="E45" i="4"/>
  <c r="D9" i="4" l="1"/>
  <c r="D26" i="4" s="1"/>
  <c r="E28" i="19"/>
  <c r="E14" i="19"/>
  <c r="E11" i="19"/>
  <c r="D43" i="4" l="1"/>
  <c r="D45" i="4" s="1"/>
  <c r="E16" i="19"/>
  <c r="E18" i="19" s="1"/>
  <c r="E38" i="19" s="1"/>
  <c r="E40" i="19" s="1"/>
  <c r="E53" i="20"/>
  <c r="B18" i="7" l="1"/>
  <c r="E77" i="20" l="1"/>
  <c r="H50" i="4" l="1"/>
  <c r="I50" i="4"/>
  <c r="I49" i="4"/>
  <c r="H49" i="4"/>
  <c r="B19" i="7" l="1"/>
  <c r="I7" i="4" l="1"/>
  <c r="H7" i="4"/>
  <c r="E48" i="4" l="1"/>
  <c r="I48" i="4" l="1"/>
  <c r="D48" i="4" l="1"/>
  <c r="H48" i="4" s="1"/>
  <c r="D71" i="20" l="1"/>
  <c r="D42" i="20" l="1"/>
  <c r="D38" i="20"/>
  <c r="D10" i="20"/>
  <c r="D30" i="20"/>
  <c r="D55" i="20"/>
  <c r="D63" i="20"/>
  <c r="D36" i="20" l="1"/>
  <c r="D53" i="20" s="1"/>
  <c r="D75" i="20" s="1"/>
  <c r="H9" i="4" l="1"/>
  <c r="H26" i="4" s="1"/>
  <c r="H28" i="4" s="1"/>
  <c r="H45" i="4" s="1"/>
  <c r="D67" i="20" l="1"/>
  <c r="D60" i="20" l="1"/>
  <c r="D59" i="20" s="1"/>
  <c r="D77" i="20" l="1"/>
</calcChain>
</file>

<file path=xl/sharedStrings.xml><?xml version="1.0" encoding="utf-8"?>
<sst xmlns="http://schemas.openxmlformats.org/spreadsheetml/2006/main" count="1203" uniqueCount="701">
  <si>
    <t>INFORMACIÓN GENERAL DE LA ENTIDAD</t>
  </si>
  <si>
    <t>BALANCE GENERAL</t>
  </si>
  <si>
    <t>ESTADO DE RESULTADO</t>
  </si>
  <si>
    <t>Índice</t>
  </si>
  <si>
    <t>1.            IDENTIFICACIÓN</t>
  </si>
  <si>
    <t>Razón Social:</t>
  </si>
  <si>
    <t>Cadiem Casa de Bolsa S.A.</t>
  </si>
  <si>
    <t>Registro CNV:</t>
  </si>
  <si>
    <t>N° 017 según Res. N° 754/04</t>
  </si>
  <si>
    <t>Código Bolsa:</t>
  </si>
  <si>
    <t>N° 017 según Res N° 524/04</t>
  </si>
  <si>
    <t>Dirección Oficina Principal:</t>
  </si>
  <si>
    <t>Quesada N° 4926 Edif. Atlas Center Piso 6i</t>
  </si>
  <si>
    <t>Teléfono:</t>
  </si>
  <si>
    <t>(021) 610-720</t>
  </si>
  <si>
    <t>E-mail:</t>
  </si>
  <si>
    <t>cadiem@cadiem.com.py</t>
  </si>
  <si>
    <t>Sitio Página Web:</t>
  </si>
  <si>
    <t>www.cadiem.com.py</t>
  </si>
  <si>
    <t>Domicilio Legal:</t>
  </si>
  <si>
    <t>2.            ANTECEDENTES DE CONSTITUCIÓN DE LA SOCIEDAD</t>
  </si>
  <si>
    <t>Escritura N°: 334 Fecha: 12/11/2003 Inscripción en Registro Público: N° 03, Serie C, Folio 28 y sgtes. Sección Contratos Fecha: 07/01/2004; Escritura N°: 001 Fecha: 02/01/2007 Inscripción en Registro Público: N° 291, Serie E, Folio 2581 y sgtes. Sección Contratos Fecha: 17/04/2007; Escritura N°: 878 Fecha: 24/10/211 Inscripción en Registro Público: N° 28, Serie F, Folio 220 y sgtes. Fecha: 06/04/2012; Escritura N°: 1486 Fecha: 28/11/2014 Inscripción en Registro Público: N° 164. Serie I, Folio 2153 Fecha: 16/02/2015; Escritura N°: 455 Fecha: 02/06/2017 Inscripción en Registro Público: N° 1. Serie Comercial, Folio 1/15 Fecha: 17/08/2017, reingreso 19/09/2017.</t>
  </si>
  <si>
    <t>3.            Administración</t>
  </si>
  <si>
    <t>CARGO</t>
  </si>
  <si>
    <t>NOMBRE Y APELLIDO</t>
  </si>
  <si>
    <t>Representantes Legales</t>
  </si>
  <si>
    <t>Presidente</t>
  </si>
  <si>
    <t>Elías Miguel Gelay</t>
  </si>
  <si>
    <t>Vice-presidente</t>
  </si>
  <si>
    <t>César Paredes Franco</t>
  </si>
  <si>
    <t>Director</t>
  </si>
  <si>
    <t>Gloria Ayala Person</t>
  </si>
  <si>
    <t>Sindico</t>
  </si>
  <si>
    <t>Juana Pabla Galeano</t>
  </si>
  <si>
    <t>Plana Ejecutiva</t>
  </si>
  <si>
    <t>Directora de Negocios</t>
  </si>
  <si>
    <t>Natalia Raquel Trinidad</t>
  </si>
  <si>
    <t>Directora Financiera</t>
  </si>
  <si>
    <t>Fatima Flecha</t>
  </si>
  <si>
    <t>Auditoría Interna</t>
  </si>
  <si>
    <t>Contador</t>
  </si>
  <si>
    <t>Jorge Ramón Ugarte</t>
  </si>
  <si>
    <t>Oficial de Cumplimiento</t>
  </si>
  <si>
    <t>Pedro Galeano</t>
  </si>
  <si>
    <t>4.            CAPITAL Y PROPIEDAD</t>
  </si>
  <si>
    <t>El capital social se fija en Gs. 60.000.000.000 según Acta de Asamblea N° 34 de fecha 25/03/2022, distribuido en 60.000 acciones nominativas con Valor Nominal Gs. 1.000.000, de Clase Ordinaria Voto Múltiple (OVM) Ordinaria Simple (OS) y Preferidas.</t>
  </si>
  <si>
    <t>Capital Emitido</t>
  </si>
  <si>
    <t>Gs. 60.000.000.000</t>
  </si>
  <si>
    <t>Capital Suscripto</t>
  </si>
  <si>
    <t>Capital Integrado</t>
  </si>
  <si>
    <t>Valor Nominal de las Acciones</t>
  </si>
  <si>
    <t>Gs. 1.000.000</t>
  </si>
  <si>
    <t>Cuadro de Capital Integrado</t>
  </si>
  <si>
    <t>N°</t>
  </si>
  <si>
    <t>Accionista</t>
  </si>
  <si>
    <t>Cantidad de Acciones</t>
  </si>
  <si>
    <t xml:space="preserve">Clase </t>
  </si>
  <si>
    <t>Voto</t>
  </si>
  <si>
    <t>Monto</t>
  </si>
  <si>
    <t>% de participación en capital integrado</t>
  </si>
  <si>
    <t>Nominativa</t>
  </si>
  <si>
    <t>OVM</t>
  </si>
  <si>
    <t>OS</t>
  </si>
  <si>
    <t>Preferida A</t>
  </si>
  <si>
    <t>Preferida B</t>
  </si>
  <si>
    <t>Preferida C</t>
  </si>
  <si>
    <t>TOTAL</t>
  </si>
  <si>
    <t>Cuadro de Capital Suscripto</t>
  </si>
  <si>
    <t>% de participación en capital suscripto</t>
  </si>
  <si>
    <t>Cuadro s/ Res. 1/19 expresado en el Anexo de Capital</t>
  </si>
  <si>
    <t>5.            AUDITOR EXTERNO INDEPENDIENTE</t>
  </si>
  <si>
    <t>BCA - Benítez Codas &amp; Asociados</t>
  </si>
  <si>
    <t>SIV N° AE015</t>
  </si>
  <si>
    <t>Dirección:</t>
  </si>
  <si>
    <t>Avenida Brasilia 707 Asunción - Paraguay</t>
  </si>
  <si>
    <t>021 212 505</t>
  </si>
  <si>
    <t>6.            PERSONAS Y EMPRESAS VINCULADAS</t>
  </si>
  <si>
    <r>
      <t xml:space="preserve">6.1         </t>
    </r>
    <r>
      <rPr>
        <b/>
        <u/>
        <sz val="11"/>
        <color theme="1"/>
        <rFont val="Gantari"/>
      </rPr>
      <t>Vinculada Controlante</t>
    </r>
  </si>
  <si>
    <t>Denominación:</t>
  </si>
  <si>
    <t>Cadiem A.F.P.I.S.A.</t>
  </si>
  <si>
    <t>Actividad Principal:</t>
  </si>
  <si>
    <t>Administradora de Fondos de Inversión</t>
  </si>
  <si>
    <t>Participación dentro del Capital:</t>
  </si>
  <si>
    <t>Votos:</t>
  </si>
  <si>
    <r>
      <t xml:space="preserve">6.2         </t>
    </r>
    <r>
      <rPr>
        <b/>
        <u/>
        <sz val="11"/>
        <color theme="1"/>
        <rFont val="Gantari"/>
      </rPr>
      <t>Personas Vinculadas</t>
    </r>
  </si>
  <si>
    <t>Elías Miguel Gelay:</t>
  </si>
  <si>
    <t>César Paredes Franco:</t>
  </si>
  <si>
    <t>Gloria Ayala Person:</t>
  </si>
  <si>
    <t>Director con el 21,96% de los Votos – 13,58 % del Capital</t>
  </si>
  <si>
    <t>Liliana Yolanda Meza:</t>
  </si>
  <si>
    <t>Accionista con el 21,56% de los Votos – 12,56 % del Capital</t>
  </si>
  <si>
    <t>Juana Pabla Galeano:</t>
  </si>
  <si>
    <t>Síndico</t>
  </si>
  <si>
    <t>Natalia Raquel Trinidad:</t>
  </si>
  <si>
    <t>Auditor Interno</t>
  </si>
  <si>
    <t>Judith Vera:</t>
  </si>
  <si>
    <t>Gerente de Talentos Humanos</t>
  </si>
  <si>
    <t>CADIEM CASA DE BOLSA S.A.</t>
  </si>
  <si>
    <t>EN GUARANIES</t>
  </si>
  <si>
    <t>ACTIVO</t>
  </si>
  <si>
    <t>Nota</t>
  </si>
  <si>
    <t>PASIVO</t>
  </si>
  <si>
    <t>Activo Corriente</t>
  </si>
  <si>
    <t>Pasivo Corriente</t>
  </si>
  <si>
    <t>Disponibilidades</t>
  </si>
  <si>
    <t>Documentos y Cuentas por Pagar</t>
  </si>
  <si>
    <t>Caja</t>
  </si>
  <si>
    <t>Acreedores por Intermediación</t>
  </si>
  <si>
    <t>5.K</t>
  </si>
  <si>
    <t>Bancos Cuenta Propia</t>
  </si>
  <si>
    <t>5.D</t>
  </si>
  <si>
    <t>Acreedores Varios</t>
  </si>
  <si>
    <t>5.J</t>
  </si>
  <si>
    <t>Bancos Cuenta Compensadora</t>
  </si>
  <si>
    <t>Cuenta a Pagar a Personas y Empresas Relacionadas</t>
  </si>
  <si>
    <t>ANEXO V</t>
  </si>
  <si>
    <t>Inversiones Temporarias</t>
  </si>
  <si>
    <t>ANEXO I</t>
  </si>
  <si>
    <t>Préstamos Financieros</t>
  </si>
  <si>
    <t>Títulos de Renta Fija</t>
  </si>
  <si>
    <t>Préstamos en Bancos</t>
  </si>
  <si>
    <t>5.H</t>
  </si>
  <si>
    <t>Títulos de Renta Fija en Reporto</t>
  </si>
  <si>
    <t>Sobregiro en Cuenta Corriente</t>
  </si>
  <si>
    <t>Títulos de Renta Fija en Garantía</t>
  </si>
  <si>
    <t>Operaciones en Reporto</t>
  </si>
  <si>
    <t>5.I</t>
  </si>
  <si>
    <t>Títulos de Renta Variable</t>
  </si>
  <si>
    <t>Provisiones</t>
  </si>
  <si>
    <t>Impuesto a la Renta a Pagar</t>
  </si>
  <si>
    <t>Créditos</t>
  </si>
  <si>
    <t>IVA a Pagar</t>
  </si>
  <si>
    <t>Deudores por Intermediación</t>
  </si>
  <si>
    <t>5.E</t>
  </si>
  <si>
    <t>Retenciones de Impuestos</t>
  </si>
  <si>
    <t>Documentos y Cuentas por Cobrar</t>
  </si>
  <si>
    <t>Aporte y Retenciones a Pagar</t>
  </si>
  <si>
    <t>Deudores Varios</t>
  </si>
  <si>
    <t>Otros Pasivos</t>
  </si>
  <si>
    <t>Cuentas por Cobrar a Personas y Empresas Relacionadas</t>
  </si>
  <si>
    <t>Dividendos a Pagar</t>
  </si>
  <si>
    <t>Otros Activos</t>
  </si>
  <si>
    <t>Otros Pasivos Corrientes</t>
  </si>
  <si>
    <t>5.M</t>
  </si>
  <si>
    <t>Otros Activos Corrientes</t>
  </si>
  <si>
    <t>5.G</t>
  </si>
  <si>
    <t>TOTAL ACTIVO CORRIENTE</t>
  </si>
  <si>
    <t>TOTAL PASIVO CORRIENTE</t>
  </si>
  <si>
    <t>ACTIVO NO CORRIENTE</t>
  </si>
  <si>
    <t>TOTAL PASIVO</t>
  </si>
  <si>
    <t>Inversiones Permanentes</t>
  </si>
  <si>
    <t>PATRIMONIO NETO</t>
  </si>
  <si>
    <t>Títulos Renta Variable</t>
  </si>
  <si>
    <t>Capital</t>
  </si>
  <si>
    <t>VPN</t>
  </si>
  <si>
    <t>Acción de la Bolsa de Valores</t>
  </si>
  <si>
    <t>Valuación Acción BVA</t>
  </si>
  <si>
    <t>Reserva Legal</t>
  </si>
  <si>
    <t>Bienes de Uso</t>
  </si>
  <si>
    <t>ANEXO II</t>
  </si>
  <si>
    <t>Reserva de Revalúo</t>
  </si>
  <si>
    <t>Bienes de Uso - Costo Revaluado</t>
  </si>
  <si>
    <t>Resultado del Ejercicio</t>
  </si>
  <si>
    <t>(Depreciación Acumulada)</t>
  </si>
  <si>
    <t>Activos Intangibles y Cargos Diferidos</t>
  </si>
  <si>
    <t>ANEXO III</t>
  </si>
  <si>
    <t>Licencia</t>
  </si>
  <si>
    <t>(Amortización Acumulada)</t>
  </si>
  <si>
    <t>Otros Activos No Corrientes</t>
  </si>
  <si>
    <t>Total Patrimonio Neto</t>
  </si>
  <si>
    <t>Gastos no Devengados</t>
  </si>
  <si>
    <t>TOTAL ACTIVO NO CORRIENTE</t>
  </si>
  <si>
    <t>TOTAL ACTIVO</t>
  </si>
  <si>
    <t>TOTAL PASIVO Y PATRIMONIO NETO</t>
  </si>
  <si>
    <t>CUENTA DE ORDEN</t>
  </si>
  <si>
    <t>Cuenta de Orden</t>
  </si>
  <si>
    <t>Deudores Crédito Gs.</t>
  </si>
  <si>
    <t>Acreedor Gs.</t>
  </si>
  <si>
    <t>Deudores Crédito USD</t>
  </si>
  <si>
    <t>Acreedor USD</t>
  </si>
  <si>
    <r>
      <t>Las 12 notas -</t>
    </r>
    <r>
      <rPr>
        <i/>
        <sz val="10"/>
        <color rgb="FFFF0000"/>
        <rFont val="Gantari"/>
      </rPr>
      <t xml:space="preserve"> </t>
    </r>
    <r>
      <rPr>
        <i/>
        <sz val="10"/>
        <color theme="1"/>
        <rFont val="Gantari"/>
      </rPr>
      <t>Anexo I - Anexo II - Anexo III - Anexo de Capital que acompañan forman parte integral de los estados financieros y Anexo V</t>
    </r>
  </si>
  <si>
    <t>CONCEPTO</t>
  </si>
  <si>
    <t>INGRESOS OPERATIVOS</t>
  </si>
  <si>
    <t>Comisiones por Operación en Rueda</t>
  </si>
  <si>
    <t>Por Intermediación Acción en Rueda</t>
  </si>
  <si>
    <t>Por Intermediación Renta Fija en Rueda</t>
  </si>
  <si>
    <t>Comisión por Operaciones Fuera de Rueda</t>
  </si>
  <si>
    <t>Por Intermediación Acción Fuera de Rueda</t>
  </si>
  <si>
    <t>Por Intermediación Renta Fija Fuera de Rueda</t>
  </si>
  <si>
    <t>Comisión por Contratos de Colocación Primaria</t>
  </si>
  <si>
    <t>Comisiones por Contratos de Colocación Primaria de Acciones</t>
  </si>
  <si>
    <t>Comisiones por Contratos de Colocación Primaria en Renta Fija</t>
  </si>
  <si>
    <t>Ingresos por Administración de Cartera</t>
  </si>
  <si>
    <t>Ingresos por Custodia de Valores</t>
  </si>
  <si>
    <t>Ingresos por Asesoría Financiera</t>
  </si>
  <si>
    <t>Ingresos por Intereses y Dividendos de Cartera Propia</t>
  </si>
  <si>
    <t>Ingresos por Venta de Cartera Propia</t>
  </si>
  <si>
    <t>Egresos por Venta de Cartera Propia</t>
  </si>
  <si>
    <t>Ingresos por Venta de Cartera Propia a Personas y Empresas Relacionadas</t>
  </si>
  <si>
    <t>Ingresos por Operaciones y Servicios Extrabursátiles</t>
  </si>
  <si>
    <t>5.P</t>
  </si>
  <si>
    <t>GASTOS OPERATIVOS</t>
  </si>
  <si>
    <t>Gastos por Comisiones y Servicios</t>
  </si>
  <si>
    <t>Aranceles por Negociación Bolsa de Valores</t>
  </si>
  <si>
    <t>Otros Gastos Operativos</t>
  </si>
  <si>
    <t>5.Q</t>
  </si>
  <si>
    <t>RESULTADO OPERATIVO BRUTO</t>
  </si>
  <si>
    <t>GASTOS DE COMERCIALIZACIÓN</t>
  </si>
  <si>
    <t>Publicidad</t>
  </si>
  <si>
    <t>Folletos e Impresiones</t>
  </si>
  <si>
    <t>Otros Gastos de Comercialización</t>
  </si>
  <si>
    <t>GASTOS DE ADMINISTRACIÓN</t>
  </si>
  <si>
    <t>Servicios Personales</t>
  </si>
  <si>
    <t>Previsión, Amortización y Depreciaciones</t>
  </si>
  <si>
    <t>Mantenimiento</t>
  </si>
  <si>
    <t>Alquileres</t>
  </si>
  <si>
    <t>Gastos Generales</t>
  </si>
  <si>
    <t>Seguros</t>
  </si>
  <si>
    <t>Multas</t>
  </si>
  <si>
    <t>Impuestos, Tasas y Contribuciones</t>
  </si>
  <si>
    <t>Otros Gastos de Administración</t>
  </si>
  <si>
    <t>RESULTADO OPERATIVO NETO</t>
  </si>
  <si>
    <t>OTROS INGRESOS Y EGRESOS</t>
  </si>
  <si>
    <t>5.R</t>
  </si>
  <si>
    <t>Otros Ingresos</t>
  </si>
  <si>
    <t>Otros Egresos</t>
  </si>
  <si>
    <t>RESULTADOS FINANCIEROS</t>
  </si>
  <si>
    <t>Generados por Activos</t>
  </si>
  <si>
    <t>Intereses Cobrados</t>
  </si>
  <si>
    <t>Diferencia de Cambio</t>
  </si>
  <si>
    <t>Generados por Pasivos</t>
  </si>
  <si>
    <t>Intereses Pagados</t>
  </si>
  <si>
    <t>RESULTADO EXTRAORDINARIO</t>
  </si>
  <si>
    <t>Ingresos Extraordinarios</t>
  </si>
  <si>
    <t>Egresos Extraordinarios</t>
  </si>
  <si>
    <t>AJUSTE DE RESULTADO DE EJERCICIOS ANTERIORES</t>
  </si>
  <si>
    <t>Ingresos</t>
  </si>
  <si>
    <t>Egresos</t>
  </si>
  <si>
    <t>UTILIDAD O (PERDIDA)</t>
  </si>
  <si>
    <t>IMPUESTO A LA RENTA</t>
  </si>
  <si>
    <t>RESULTADO DEL EJERCICIO</t>
  </si>
  <si>
    <t>ESTADO DE FLUJO DE EFECTIVO</t>
  </si>
  <si>
    <t>1.</t>
  </si>
  <si>
    <t xml:space="preserve">FLUJO DE EFECTIVO POR LAS ACTIVIDADES OPERATIVAS </t>
  </si>
  <si>
    <t>Ingresos en Efectivo por comisiones y otros</t>
  </si>
  <si>
    <t>Efectivo pagado a empleados</t>
  </si>
  <si>
    <t xml:space="preserve">Efectivo Generado (usado) por otras actividades </t>
  </si>
  <si>
    <t>Total de Efectivo de las Actividades operativas antes de cambios en los activos de operación</t>
  </si>
  <si>
    <t>(Aumento) Disminución en los activos de operación</t>
  </si>
  <si>
    <t>Fondos Colocados a corto plazo</t>
  </si>
  <si>
    <t>Aumento (Disminución) en pasivos operativos</t>
  </si>
  <si>
    <t>Pagos a Proveedores</t>
  </si>
  <si>
    <t>Efectivo neto de Actividades de Operación antes de impuestos</t>
  </si>
  <si>
    <t>Impuesto a la renta</t>
  </si>
  <si>
    <t xml:space="preserve">Efectivo Neto provisto de Actividades de Operación </t>
  </si>
  <si>
    <t>2.</t>
  </si>
  <si>
    <t>FLUJO DE EFECTIVO EN ACTIVIDADES DE INVERSIÓN</t>
  </si>
  <si>
    <t xml:space="preserve">Inversiones en Otras Empresas </t>
  </si>
  <si>
    <t>Fondo con destino especial</t>
  </si>
  <si>
    <t>Compra de Propiedad, planta y equipo</t>
  </si>
  <si>
    <t>Adquisición de  Acciones y Títulos de Deuda (Cartera Propia)</t>
  </si>
  <si>
    <t>Intereses percibidos</t>
  </si>
  <si>
    <t>Dividendos percibidos</t>
  </si>
  <si>
    <t xml:space="preserve">Efectivo Neto en Actividades de Inversión </t>
  </si>
  <si>
    <t>3.</t>
  </si>
  <si>
    <t>FLUJO DE EFECTIVO POR ACTIVIDADES DE FINANCIACIAMIENTO</t>
  </si>
  <si>
    <t>Aportes de Capital</t>
  </si>
  <si>
    <t>Proveniente de préstamos y otras deudas</t>
  </si>
  <si>
    <t>Dividendos Pagados</t>
  </si>
  <si>
    <t>Efecto de las variaciones en tipo de cambio</t>
  </si>
  <si>
    <t xml:space="preserve">Efectivo Neto en Actividades de Financiamiento </t>
  </si>
  <si>
    <t>Aumento (o disminución) neto de efectivo y sus equivalentes</t>
  </si>
  <si>
    <t>Efectivo y equivalentes al efectivo al comienzo del período</t>
  </si>
  <si>
    <t>Efectivo y equivalentes al efectivo al cierre del período</t>
  </si>
  <si>
    <t>Las 12 notas - Anexo I - Anexo II - Anexo III - Anexo de Capital que acompañan forman parte integral de los estados financieros y Anexo V</t>
  </si>
  <si>
    <t>ESTADO DE VARIACIÓN DEL PATRIMONIO NETO</t>
  </si>
  <si>
    <t>Movimientos</t>
  </si>
  <si>
    <t>CAPITAL</t>
  </si>
  <si>
    <t>RESERVAS</t>
  </si>
  <si>
    <t>RESULTADOS</t>
  </si>
  <si>
    <t>Suscripto</t>
  </si>
  <si>
    <t>A Integrar</t>
  </si>
  <si>
    <t>Integrado</t>
  </si>
  <si>
    <t>Valuación Acción
BVA</t>
  </si>
  <si>
    <t>Legal</t>
  </si>
  <si>
    <t>Facultativa</t>
  </si>
  <si>
    <t>Revalúo</t>
  </si>
  <si>
    <t>Acumulados</t>
  </si>
  <si>
    <t>Del Ejercicio</t>
  </si>
  <si>
    <t>Saldo al Inicio</t>
  </si>
  <si>
    <t>Movimientos Subsecuentes</t>
  </si>
  <si>
    <t>Capitalización de Utilidades</t>
  </si>
  <si>
    <t>Integración de Acciones</t>
  </si>
  <si>
    <t>Valuación Acc BVA</t>
  </si>
  <si>
    <t>Revaluó</t>
  </si>
  <si>
    <t>Nota 1 – Consideración de los Estados Contables.</t>
  </si>
  <si>
    <t>Nota 2 - Información básica de la empresa</t>
  </si>
  <si>
    <t>2.1 Naturaleza Jurídica de las actividades de la sociedad</t>
  </si>
  <si>
    <t>CADIEM Casa de Bolsa S.A. tiene por objeto efectuar todas las actividades, operaciones y servicios que sean compatibles con la actividad de intermediación en el mercado de valores y cualquier otra actividad permitida que previamente, de manera general, lo autorice la Super Intendencia de Valores.
Fue constituida por Escritura Pública Nro. 334, de fecha 12.11.2003, pasada ante la Escribana Pública Katia Ayala Ratti, e inscripta en los Registros Públicos de Personas Jurídicas y Asociaciones, en fecha 23.12.2003. Modificación de Estatutos: Primera modificación: En el Registro Público de Comercio No.291, Serie E, Folio 2581 y sgtes, por Escritura Pública No. 1 del 02.01.2007, Folio 2 y sgtes, pasada por el Escribano Luis Enrique Peroni. Segunda modificación: En el Registro Público de Comercio Número 688, Serie G, folio 5942 del 23/12/2011. Tercera modificación: En el Registro Público de Comercio Número 147, Serie E, folio 1652 y sgtes de fecha 16/02/2015. Cuarta modificación: En el Registro Público de Comercio Número 1, Serie Comercial, folio 1/15 de fecha 17/08/2017, reingreso 19/09/2017.
Habilitada por la Comisión Nacional de Valores, ahora Super Intedencia de Valores, para operar como Intermediaria en el Mercado de Valores, llevando la Nomenclatura CB (Casa de Bolsa) seguido de la numeración 017, por Resolución No. 754/04 Acta No. 04/04 de fecha 19.01.2004, e igualmente inscripta en la Bolsa de Valores y Productos de Asunción S.A. por Resolución No. 524/04 de fecha 26.01.2004.</t>
  </si>
  <si>
    <t>2.2. Participación en otras empresas</t>
  </si>
  <si>
    <t>Nombre</t>
  </si>
  <si>
    <t>Monto de Participación</t>
  </si>
  <si>
    <t>% Participación en Capital de la Otra Empresa</t>
  </si>
  <si>
    <t>% Participación en el Capital Propio</t>
  </si>
  <si>
    <t>Factor de Vinculación</t>
  </si>
  <si>
    <t>Cadiem Administradora de Fondos Patrimoniales de Inversión S.A.</t>
  </si>
  <si>
    <t>Controlante</t>
  </si>
  <si>
    <t>Nota 3 - Principales políticas y prácticas contables aplicadas</t>
  </si>
  <si>
    <t>3.1 Base de Preparación de los Estados Contables</t>
  </si>
  <si>
    <t>Los estados financieros se han preparado de acuerdo con normas contables emitidos por el Consejo de Contadores Públicos del Paraguay y criterios de valuación dictados por la Super Intendecia de Valores.
La moneda funcional y de presentación de los estados financieros de la entidad es el Guaraní, la moneda local de Paraguay.
Dado que la inflación acumulada en los últimos tres años, calculada a base del Índice de Precios al Consumidor emitido por el Banco Central del Paraguay, ha sido inferior al 100%, los estados financieros se presentan en unidad de medida heterogénea. Consecuentemente los estados financieros no fueron expresados en moneda homogénea de poder adquisitivo constante.</t>
  </si>
  <si>
    <t>3.2 Criterio de Valuación</t>
  </si>
  <si>
    <t>Los estados financieros fueron preparados utilizando como principal criterio de valuación el costo histórico, con las excepciones que se mencionan en los siguientes numerales de esta nota.</t>
  </si>
  <si>
    <t>3.3 Política de Constitución de Previsiones</t>
  </si>
  <si>
    <t>Las previsiones para cuentas de dudoso cobro se determinan anualmente sobre la base del estudio de la cartera de clientes realizado con el objeto de determinar la porción no recuperable de las cuentas por cobrar.</t>
  </si>
  <si>
    <t>3.4 Política de Bienes de Uso</t>
  </si>
  <si>
    <t>Al 31 de diciembre de 2019 los bienes de uso se exponen a su costo histórico revaluado a partir del año siguiente al de su incorporación, de acuerdo con lo establecido en el artículo 12 de la Ley N.º 125/91, menos la correspondiente depreciación acumulada. El incremento neto por revaluación se acredita a la cuenta Reserva de Revalúo del patrimonio neto. La depreciación de los bienes de uso es calculada por el método de línea recta a partir del año siguiente de su incorporación, aplicando las tasas anuales determinadas con base en la vida útil de los bienes.
A partir del ejercicio 2020, los bienes de uso se exponen a su costo histórico, revaluado hasta el 31 de diciembre de 2019, menos la correspondiente depreciación acumulada de acuerdo con lo establecido en la Ley 6.380/19. La cuota de depreciación es calculada por el método de línea recta sobre el valor neto contable menos el valor residual de los bienes al 31 de diciembre de 2019, lo que implica un cambio en la base de cálculo de la depreciación respecto al ejercicio anterior. El valor residual es calculado sobre el valor neto contable de los bienes al 31 de diciembre de 2019.
De acuerdo con lo establecido por la Ley 6.380/19, el Poder Ejecutivo podrá establecer el revalúo obligatorio de los bienes del activo fijo, cuando la variación del Índice de Precios al Consumo determinado por el Banco Central del Paraguay alcance al menos el 20% acumulado a partir del ejercicio 2019. El reconocimiento del revalúo obligatorio formará parte de una reserva patrimonial cuyo único destino podrá ser la capitalización.</t>
  </si>
  <si>
    <t>3.5 Política de Reconocimiento de Ingresos y Egresos</t>
  </si>
  <si>
    <t>La entidad aplica el principio de lo devengado para el reconocimiento de los ingresos y la imputación de costos y gastos.
Los ingresos operativos representan el importe de los bienes y servicios suministrados a terceros y son reconocidos en el Estado de Resultados cuando los riesgos y beneficios significativos asociados a la propiedad de estos han sido transferidos al comprador.
La amortización de los bienes de uso es calculada según los criterios indicados en la Nota 3.4</t>
  </si>
  <si>
    <t>3.6 Definición de Fondos Adoptada para la Preparación del Estado de Flujo de Efectivo</t>
  </si>
  <si>
    <t>Para la preparación del Estado de Flujos de Efectivo se definió como fondos a las disponibilidades.</t>
  </si>
  <si>
    <t>3.7 Política de Valuación de las Inversiones de Largo Plazo</t>
  </si>
  <si>
    <t>Las inversiones a largo plazo se evalúan según su costo histórico más lo que resultare del VPP, exceptuando las acciones de la BVA que se valoriza según último valor negociado.</t>
  </si>
  <si>
    <t>Nota 4 – Cambios de Políticas y Procedimientos de Contabilidad</t>
  </si>
  <si>
    <t>Las Políticas y Procedimientos de Contabilidad con relación al año anterior no sufrieron cambios a la fecha de este informe.</t>
  </si>
  <si>
    <t>Nota 5 – Criterios específicos de valuación</t>
  </si>
  <si>
    <t>A) Valuación en Moneda Extranjera</t>
  </si>
  <si>
    <t>Tipo de cambio comprador</t>
  </si>
  <si>
    <t xml:space="preserve">Tipo de cambio vendedor       </t>
  </si>
  <si>
    <t>B) Posición en Moneda Extranjera</t>
  </si>
  <si>
    <t>DETALLE</t>
  </si>
  <si>
    <t>Moneda Extranjera Clase</t>
  </si>
  <si>
    <t>Moneda Extranjera Monto</t>
  </si>
  <si>
    <t>TIPO DE CAMBIO</t>
  </si>
  <si>
    <t>SALDO
AL</t>
  </si>
  <si>
    <t>USD</t>
  </si>
  <si>
    <t>Inversiones</t>
  </si>
  <si>
    <t>Total Activo</t>
  </si>
  <si>
    <t>Deudas Diversas</t>
  </si>
  <si>
    <t>Deudas Financieras</t>
  </si>
  <si>
    <t>Total Pasivo</t>
  </si>
  <si>
    <t>POSICIÓN NETA</t>
  </si>
  <si>
    <t>C) Diferencia de Cambio en Moneda Extranjera</t>
  </si>
  <si>
    <t>Concepto</t>
  </si>
  <si>
    <t>Tipo
de
Cambio</t>
  </si>
  <si>
    <t>Monto
Ajustado</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</si>
  <si>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</si>
  <si>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</si>
  <si>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</si>
  <si>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</si>
  <si>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r>
      <t xml:space="preserve">D) Disponibilidades: </t>
    </r>
    <r>
      <rPr>
        <sz val="11"/>
        <color theme="1"/>
        <rFont val="Gantari"/>
      </rPr>
      <t>La cuenta disponibilidades está compuesta por valores de Cuenta Propia y valores de Cuentas Compensadoras, que se detallan a continuación.</t>
    </r>
  </si>
  <si>
    <t>Bancos Cuenta Propia Gs.</t>
  </si>
  <si>
    <t>Banco Atlas S.A.</t>
  </si>
  <si>
    <t>Zeta Banco</t>
  </si>
  <si>
    <t>Banco Itaú Paraguay S.A.</t>
  </si>
  <si>
    <t xml:space="preserve">Banco Rio </t>
  </si>
  <si>
    <t>Bancos Varios Gs.</t>
  </si>
  <si>
    <t>Solar Ahorro y Finanzas S.A.E.C.A.</t>
  </si>
  <si>
    <t>Banco GNB Paraguay S.A.</t>
  </si>
  <si>
    <t>Banco Nacional de Fomento</t>
  </si>
  <si>
    <t>Banco Continental S.A.E.C.A.</t>
  </si>
  <si>
    <t>Financiera Pyo. Japonesa</t>
  </si>
  <si>
    <t>Interfisa Banco S.A.E.C.A.</t>
  </si>
  <si>
    <t>Ueno Bank SA Gs</t>
  </si>
  <si>
    <t>Banco Familiar S.A.E.C.A.</t>
  </si>
  <si>
    <t>Bancop S.A.</t>
  </si>
  <si>
    <t>Sub-Total</t>
  </si>
  <si>
    <t>Bancos Cuenta Propia USD</t>
  </si>
  <si>
    <t>Banco Itaú Paraguay S.A..</t>
  </si>
  <si>
    <t>Solar Ahorro y Finanzas S.A.E.C.A..</t>
  </si>
  <si>
    <t>Sudameris Bank S.A.E.C.A..</t>
  </si>
  <si>
    <t>Banco Atlas S.A..</t>
  </si>
  <si>
    <t>Banco Morgan Stanley</t>
  </si>
  <si>
    <t>Bancos Varios USD</t>
  </si>
  <si>
    <t>Banco GNB Paraguay S.A..</t>
  </si>
  <si>
    <t>Banco Pershing - Latin Securities</t>
  </si>
  <si>
    <t>Banco BASA S.A..</t>
  </si>
  <si>
    <t>Banco Pershing - Terceros USD</t>
  </si>
  <si>
    <t>Banco Itaú Paraguay S.A. Gs.</t>
  </si>
  <si>
    <t>Banco Itaú Paraguay S.A. USD</t>
  </si>
  <si>
    <t>TOTAL DISPONIBILIDADES</t>
  </si>
  <si>
    <t>E) Créditos</t>
  </si>
  <si>
    <r>
      <t>Deudores por Intermediación:</t>
    </r>
    <r>
      <rPr>
        <sz val="11"/>
        <color theme="1"/>
        <rFont val="Gantari"/>
      </rPr>
      <t xml:space="preserve"> La composición es la siguiente</t>
    </r>
  </si>
  <si>
    <t>Intermediación Negociación de Títulos</t>
  </si>
  <si>
    <t>Comisión Colocación de Títulos</t>
  </si>
  <si>
    <t>Servicios Financieros</t>
  </si>
  <si>
    <t>Representación Obligacionista</t>
  </si>
  <si>
    <t>Mantenimiento Bursátil</t>
  </si>
  <si>
    <t xml:space="preserve">TOTAL  </t>
  </si>
  <si>
    <r>
      <t>Deudores Varios:</t>
    </r>
    <r>
      <rPr>
        <sz val="11"/>
        <color theme="1"/>
        <rFont val="Gantari"/>
      </rPr>
      <t xml:space="preserve"> La composición es la siguiente</t>
    </r>
  </si>
  <si>
    <t>Adelanto de Vto.</t>
  </si>
  <si>
    <t>Otras Deudas</t>
  </si>
  <si>
    <r>
      <t>Derechos Sobre Títulos por Contrato de Underwriting:</t>
    </r>
    <r>
      <rPr>
        <sz val="11"/>
        <color theme="1"/>
        <rFont val="Gantari"/>
      </rPr>
      <t xml:space="preserve"> A la fecha del presente informe la empresa no cuenta con contratos por dicho concepto.</t>
    </r>
  </si>
  <si>
    <r>
      <t>F) Cargos Diferidos:</t>
    </r>
    <r>
      <rPr>
        <sz val="11"/>
        <color theme="1"/>
        <rFont val="Gantari"/>
      </rPr>
      <t xml:space="preserve"> A la fecha del presente informe la entidad no tiene datos que informar en esta nota</t>
    </r>
  </si>
  <si>
    <r>
      <t>G) Otros Activos Corrientes y No Corrientes:</t>
    </r>
    <r>
      <rPr>
        <sz val="11"/>
        <color theme="1"/>
        <rFont val="Gantari"/>
      </rPr>
      <t xml:space="preserve"> La composición es la siguiente</t>
    </r>
  </si>
  <si>
    <t>OTROS ACTIVOS CORRIENTES</t>
  </si>
  <si>
    <t>Proyecto Core</t>
  </si>
  <si>
    <t>Anticipo Proveedores</t>
  </si>
  <si>
    <t>Gastos a Devengar</t>
  </si>
  <si>
    <t>Créditos al Personal</t>
  </si>
  <si>
    <t>Crédito Fiscal</t>
  </si>
  <si>
    <t>OTROS ACTIVOS NO CORRIENTES</t>
  </si>
  <si>
    <t>Fideicomiso Garantía</t>
  </si>
  <si>
    <t>Garantía de Alquiler</t>
  </si>
  <si>
    <t>H) Préstamos Financieros (corto y largo plazo)</t>
  </si>
  <si>
    <r>
      <t>Préstamos Financieros:</t>
    </r>
    <r>
      <rPr>
        <sz val="11"/>
        <color theme="1"/>
        <rFont val="Gantari"/>
      </rPr>
      <t xml:space="preserve"> Préstamos a Corto Plazo</t>
    </r>
  </si>
  <si>
    <t>INSTITUCIÓN</t>
  </si>
  <si>
    <t>Intereses a Pagar</t>
  </si>
  <si>
    <t>(-) Intereses a Devengar</t>
  </si>
  <si>
    <t>SUB TOTAL</t>
  </si>
  <si>
    <t>Préstamo USD</t>
  </si>
  <si>
    <t>Zeta Banco SAECA</t>
  </si>
  <si>
    <t>T.C. DNIT</t>
  </si>
  <si>
    <t>Sub-total</t>
  </si>
  <si>
    <t>TOTAL BANCOS</t>
  </si>
  <si>
    <t>Linea de Sobregiro</t>
  </si>
  <si>
    <t>BASA S.A.</t>
  </si>
  <si>
    <t>Interfisa</t>
  </si>
  <si>
    <t>Continental</t>
  </si>
  <si>
    <t>Itau Paraguay</t>
  </si>
  <si>
    <t>SUB TOTAL Gs</t>
  </si>
  <si>
    <t>TC. DNIT</t>
  </si>
  <si>
    <r>
      <t xml:space="preserve">I) Operación en Reporto: </t>
    </r>
    <r>
      <rPr>
        <sz val="11"/>
        <color theme="1"/>
        <rFont val="Gantari"/>
      </rPr>
      <t>Las operaciones Reportadas activas a la fecha son las siguientes</t>
    </r>
  </si>
  <si>
    <t>Fecha Op.</t>
  </si>
  <si>
    <t>Cod. Negociación</t>
  </si>
  <si>
    <t>Moneda</t>
  </si>
  <si>
    <t>Monto Contable</t>
  </si>
  <si>
    <t>Fecha de Vencimiento</t>
  </si>
  <si>
    <t>PYFRI01F3892</t>
  </si>
  <si>
    <t>Guaraní</t>
  </si>
  <si>
    <t>PYTNA02F1255</t>
  </si>
  <si>
    <t>PYTEL02F2269</t>
  </si>
  <si>
    <t>PYTAU04F8556</t>
  </si>
  <si>
    <t>Intereses a Vencer</t>
  </si>
  <si>
    <t>SUB-TOTAL OPERACIÓN EN REPORTO Gs</t>
  </si>
  <si>
    <t>PYSUD01F2204</t>
  </si>
  <si>
    <t>PYFRI01F3686</t>
  </si>
  <si>
    <t>PYBAM01F2487</t>
  </si>
  <si>
    <t>SUB-TOTAL OPERACIÓN EN REPORTO USD</t>
  </si>
  <si>
    <t>TOTAL OPERACIÓN EN REPORTO</t>
  </si>
  <si>
    <t>Monto Inicial</t>
  </si>
  <si>
    <t>J) Documentos y Cuentas por Pagar (corto y largo plazo)</t>
  </si>
  <si>
    <r>
      <t>Acreedores Varios:</t>
    </r>
    <r>
      <rPr>
        <sz val="11"/>
        <color theme="1"/>
        <rFont val="Gantari"/>
      </rPr>
      <t xml:space="preserve"> La composición es la siguiente</t>
    </r>
  </si>
  <si>
    <t>Servicios a Pagar Gs.</t>
  </si>
  <si>
    <t>Servicios a Pagar USD</t>
  </si>
  <si>
    <r>
      <t>K) Acreedores por Intermediación (Corto y Largo Plazo):</t>
    </r>
    <r>
      <rPr>
        <sz val="11"/>
        <color theme="1"/>
        <rFont val="Gantari"/>
      </rPr>
      <t xml:space="preserve"> La composición es la siguiente</t>
    </r>
  </si>
  <si>
    <t>Acreedores por Vto. Título</t>
  </si>
  <si>
    <r>
      <t>L) Administración de Cartera:</t>
    </r>
    <r>
      <rPr>
        <sz val="11"/>
        <color theme="1"/>
        <rFont val="Gantari"/>
      </rPr>
      <t xml:space="preserve"> La entidad no cuenta con obligaciones a la fecha</t>
    </r>
  </si>
  <si>
    <r>
      <t>M) Otros Pasivos Corrientes y No Corrientes:</t>
    </r>
    <r>
      <rPr>
        <sz val="11"/>
        <color theme="1"/>
        <rFont val="Gantari"/>
      </rPr>
      <t xml:space="preserve"> La composición es la siguiente</t>
    </r>
  </si>
  <si>
    <t>Honorarios Especiales</t>
  </si>
  <si>
    <t>Tarjeta de Crédito</t>
  </si>
  <si>
    <t>Anticipo de Cliente</t>
  </si>
  <si>
    <t>N) Patrimonio</t>
  </si>
  <si>
    <t>SALDO AL INICIO</t>
  </si>
  <si>
    <t>AUMENTOS</t>
  </si>
  <si>
    <t>DISMINUCIÓN</t>
  </si>
  <si>
    <t>SALDO AL CIERRE</t>
  </si>
  <si>
    <t>Aporte no Capitalizado</t>
  </si>
  <si>
    <t>Reservas</t>
  </si>
  <si>
    <t>Resultado Acumulado</t>
  </si>
  <si>
    <r>
      <t>O) Previsiones:</t>
    </r>
    <r>
      <rPr>
        <sz val="11"/>
        <color theme="1"/>
        <rFont val="Gantari"/>
      </rPr>
      <t xml:space="preserve"> La entidad no considera necesario realizar previsiones</t>
    </r>
  </si>
  <si>
    <t>P) Otros Ingresos Operativos</t>
  </si>
  <si>
    <t>Aranceles y Fondo de Garantía</t>
  </si>
  <si>
    <t>Administrativos</t>
  </si>
  <si>
    <t>Ingresos Varios por Asesoría</t>
  </si>
  <si>
    <t>Servicios de Representación</t>
  </si>
  <si>
    <t>Ingresos Operativos Varios</t>
  </si>
  <si>
    <t>Q) Otros Gastos Operativos, de Comercialización y de Administración</t>
  </si>
  <si>
    <t>Aranceles CNV-SEPRELAD</t>
  </si>
  <si>
    <t>Manejo de Archivos</t>
  </si>
  <si>
    <t>Gastos Bursátiles</t>
  </si>
  <si>
    <t>Fidelización</t>
  </si>
  <si>
    <t>Gastos Varios de Comercialización</t>
  </si>
  <si>
    <t>Gastos de Viaje</t>
  </si>
  <si>
    <t>Gastos de Consumición</t>
  </si>
  <si>
    <t>Gastos al Personal</t>
  </si>
  <si>
    <t>Honorarios</t>
  </si>
  <si>
    <t>Gastos de Tecnología</t>
  </si>
  <si>
    <t>Absorción de Impuestos</t>
  </si>
  <si>
    <t>Donaciones</t>
  </si>
  <si>
    <t>Gastos Varios de Administración</t>
  </si>
  <si>
    <t>Mantenimiento y Limpieza</t>
  </si>
  <si>
    <t>Movilidad y Viático</t>
  </si>
  <si>
    <t>IVA Gasto</t>
  </si>
  <si>
    <t>Gastos de Tarjeta</t>
  </si>
  <si>
    <t>R) Otros Ingresos y Egresos</t>
  </si>
  <si>
    <t>Gestión de Cobranza</t>
  </si>
  <si>
    <t>Nota 6 – Información Referente a Contingencias y Compromisos</t>
  </si>
  <si>
    <r>
      <t xml:space="preserve">A) Compromisos Directos: </t>
    </r>
    <r>
      <rPr>
        <sz val="11"/>
        <color theme="1"/>
        <rFont val="Gantari"/>
      </rPr>
      <t>A la fecha del informe no existen compromisos directos relevantes que informar o detallar en la presente nota.</t>
    </r>
  </si>
  <si>
    <r>
      <t xml:space="preserve">B) Contingencias Legales: </t>
    </r>
    <r>
      <rPr>
        <sz val="11"/>
        <color theme="1"/>
        <rFont val="Gantari"/>
      </rPr>
      <t>La empresa no cuenta con juicios ni otras acciones que comprometa a la libre disponibilidad de sus bienes ni al libre desarrollo de sus actividades comerciales.</t>
    </r>
  </si>
  <si>
    <r>
      <t xml:space="preserve">C) Garantías Constituidas: </t>
    </r>
    <r>
      <rPr>
        <sz val="11"/>
        <rFont val="Gantari"/>
      </rPr>
      <t>Cadiem Casa de Bolsa dando cumplimiento de la obligación establecida en la Ley 5810/17 en su artículo 111, constituyo a favor de la BVA en fecha 05/07/2023 la garantía sobre Bonos, con las siguientes características:
•	Emisor:			Grupo Vazquez
•	Título:			Bono
•	ISIN:			PYGVA01F1673
•	Cantidad:		100
•	Valor Nominal Total:	USD 100.000-
•	Vencimiento:		29/06/2026
•	Tasa Nominal:		6,5%</t>
    </r>
  </si>
  <si>
    <t>Nota 7 – Hechos posteriores al Cierre del Ejercicio:</t>
  </si>
  <si>
    <t>Entre la fecha de cierre y la fecha de emisión de estos estados financieros, no han ocurrido hechos significativos de carácter financiero o de otra índole que afecten la situación patrimonial y financiera o los resultados de la Sociedad.</t>
  </si>
  <si>
    <t>Nota 8 – Limitación a la libre disponibilidad de los activos o del patrimonio y cualquier restricción al derecho de propiedad.</t>
  </si>
  <si>
    <t>La empresa no cuenta con ningún tipo de limitación a libre disposición de los activos o de patrimonio, tampoco existe restricciones al derecho de la propiedad.</t>
  </si>
  <si>
    <t>Nota 9 – Cambios Contables</t>
  </si>
  <si>
    <t>No se incurrió a ningún cambio de procedimiento en la aplicación y estimación contable en referencia a los ejercicios anteriores al presente.</t>
  </si>
  <si>
    <t>Nota 10 – Restricciones para distribución de Utilidades</t>
  </si>
  <si>
    <t>La empresa, una vez aprobada por asamblea y retenido el Impuesto a los Dividendos y Utilidades (IDU) según esta reglamentada en el Título II de la Ley 6380/19, distribuye sin ninguna restricción las utilidades disponibles al cierre de cada periodo.</t>
  </si>
  <si>
    <t>Nota 11 – Sanciones</t>
  </si>
  <si>
    <t>La empresa no cuenta con ningún tipo de sanciones a la fecha del presente informe.</t>
  </si>
  <si>
    <t>Nota 12 – Cuentas de Orden</t>
  </si>
  <si>
    <t>INFIRMACIÓN SOBRE EL DOCUMENTO Y EMISOR</t>
  </si>
  <si>
    <t>INFORMACIÓN SOBRE EL EMISOR AL FECHA DE LA ÚLTIMA INFORMACIÓN DISPONIBLE</t>
  </si>
  <si>
    <t>EMISOR</t>
  </si>
  <si>
    <t>TIPO DE TÍTULO</t>
  </si>
  <si>
    <t>CANTIDAD DE TÍTULOS</t>
  </si>
  <si>
    <t>VALOR NOMINAL UNITARIO</t>
  </si>
  <si>
    <t>VALOR CONTABLE</t>
  </si>
  <si>
    <t>RESULTADO</t>
  </si>
  <si>
    <t>SUB TOTAL GS</t>
  </si>
  <si>
    <t>SUB TOTAL USD</t>
  </si>
  <si>
    <t>SUB TOTAL EN GS</t>
  </si>
  <si>
    <t>TOTAL AL 31/12/2024</t>
  </si>
  <si>
    <t>BOLSA DE VALORES  DE ASUNCIÓN</t>
  </si>
  <si>
    <t>CAJA DE VALORES DEL PARAGUAY</t>
  </si>
  <si>
    <t>CADIEM AFPISA</t>
  </si>
  <si>
    <t>TERRENOS</t>
  </si>
  <si>
    <t>Titulo</t>
  </si>
  <si>
    <t>CUENTAS</t>
  </si>
  <si>
    <t>Cantidad</t>
  </si>
  <si>
    <t>VALOR DE COTIZACIÓN</t>
  </si>
  <si>
    <t>Inversiones Corrientes</t>
  </si>
  <si>
    <t>Inversiones No Corrientes</t>
  </si>
  <si>
    <t>Acciones Ordinarias</t>
  </si>
  <si>
    <t>CANTIDAD</t>
  </si>
  <si>
    <t>VALOR NOMINAL</t>
  </si>
  <si>
    <t>VALOR DE MERCADO</t>
  </si>
  <si>
    <t>(En Guaraníes)</t>
  </si>
  <si>
    <t xml:space="preserve">R U B R O </t>
  </si>
  <si>
    <t>VALORES ORIGINALES</t>
  </si>
  <si>
    <t>DEPRECIACIONES</t>
  </si>
  <si>
    <t>NETO RESULTANTE</t>
  </si>
  <si>
    <t>Valores al inicio</t>
  </si>
  <si>
    <t>Altas</t>
  </si>
  <si>
    <t>Bajas</t>
  </si>
  <si>
    <t>Revalúo del Período</t>
  </si>
  <si>
    <t>Valores al Cierre</t>
  </si>
  <si>
    <t>Acumuladas al inicio</t>
  </si>
  <si>
    <t>Depreciación del Período</t>
  </si>
  <si>
    <t>Acumuladas al Cierre</t>
  </si>
  <si>
    <t>Bienes de uso e intangible</t>
  </si>
  <si>
    <t>Muebles y Útiles</t>
  </si>
  <si>
    <t>Equipos de Oficina</t>
  </si>
  <si>
    <t>Equipos de Informática</t>
  </si>
  <si>
    <t>Instalaciones</t>
  </si>
  <si>
    <t>Mejoras en Predio Ajeno</t>
  </si>
  <si>
    <t>Maquinarias y Equipos</t>
  </si>
  <si>
    <t>Licencias</t>
  </si>
  <si>
    <t>ANEXO DE CAPITAL</t>
  </si>
  <si>
    <t>CAPITAL INTEGRADO</t>
  </si>
  <si>
    <t>Accionistas</t>
  </si>
  <si>
    <t>% Participación en el Capital Integrado</t>
  </si>
  <si>
    <t>(%) Votos</t>
  </si>
  <si>
    <t>Liliana Yolanda Meza</t>
  </si>
  <si>
    <t>Jaime Hitoshi Kurosu Ishigaki</t>
  </si>
  <si>
    <t>MADIBA S.A.</t>
  </si>
  <si>
    <t>James Edward Clifton Spalding Hellmer</t>
  </si>
  <si>
    <t>Erasmo Luis Aguilar Delvalle</t>
  </si>
  <si>
    <t>Hugo Cesar Recalde Benitez</t>
  </si>
  <si>
    <t>Roberto Jose Blumenfeld</t>
  </si>
  <si>
    <t>Francisco Yanagida Ishikawa</t>
  </si>
  <si>
    <t>Natalia Trinidad</t>
  </si>
  <si>
    <t>Osvaldo Serafini</t>
  </si>
  <si>
    <t>Cipriano Eduardo Codas Elizeche</t>
  </si>
  <si>
    <t>Julio Ruben Sykora Frich</t>
  </si>
  <si>
    <t>Carlos Roberto Díaz Rossi</t>
  </si>
  <si>
    <t>Myriam Silva</t>
  </si>
  <si>
    <t>Viviana Cabrera</t>
  </si>
  <si>
    <t>Roberto Acosta</t>
  </si>
  <si>
    <t>Miriam Concepcion Ayala Vda. De Contreras</t>
  </si>
  <si>
    <t xml:space="preserve">Verónica Contreras Ayala </t>
  </si>
  <si>
    <t>RAS S.A.</t>
  </si>
  <si>
    <t>Marcos Aurelio Mañotti Gonzalez</t>
  </si>
  <si>
    <t xml:space="preserve">Jorge Luis Roman Zaracho </t>
  </si>
  <si>
    <t xml:space="preserve">Jose Maria Mañotti Gonzalez </t>
  </si>
  <si>
    <t>Emilio Samuel Hirschkorn Skliar</t>
  </si>
  <si>
    <t>AGB Constructora S.A.</t>
  </si>
  <si>
    <t xml:space="preserve">Victor Ignacio Gonzalez Acosta </t>
  </si>
  <si>
    <t>Marcelo Andres Diaz de Vivar  Kroug</t>
  </si>
  <si>
    <t>Roberto Fabian Elías Díaz</t>
  </si>
  <si>
    <t>Cimar S.A.</t>
  </si>
  <si>
    <t>Maria Lourdes Gamarra Marin</t>
  </si>
  <si>
    <t>Lucia Emilia Ayala Person</t>
  </si>
  <si>
    <t>Hugo Teodoro Berkemeyer Rodriguez</t>
  </si>
  <si>
    <t>Marcelo Emilio Ayala Person</t>
  </si>
  <si>
    <t>Hugo Fernando Martínez Fernandez</t>
  </si>
  <si>
    <t>Rodrigo Garcia</t>
  </si>
  <si>
    <t>Ricardo Daniel Contreras</t>
  </si>
  <si>
    <t>Composición de saldos con relacionadas</t>
  </si>
  <si>
    <t>Cuentas a Cobrar</t>
  </si>
  <si>
    <t>NOMBRE</t>
  </si>
  <si>
    <t>RELACION</t>
  </si>
  <si>
    <t>TIPO DE OPERACIÓN</t>
  </si>
  <si>
    <t>Cadiem AFPISA</t>
  </si>
  <si>
    <t>Controlada</t>
  </si>
  <si>
    <t>Agente Colocador</t>
  </si>
  <si>
    <t>Aranceles por Operación</t>
  </si>
  <si>
    <t>Créditos Varios</t>
  </si>
  <si>
    <t>Jorge Ugarte</t>
  </si>
  <si>
    <t>Plana ejecutiva</t>
  </si>
  <si>
    <t>Gloria Ayala</t>
  </si>
  <si>
    <t>Directores</t>
  </si>
  <si>
    <t>César Paredes</t>
  </si>
  <si>
    <t>Cuentas por Pagar</t>
  </si>
  <si>
    <t>Por Servicios</t>
  </si>
  <si>
    <t>Elías Gelay</t>
  </si>
  <si>
    <t>INGRESOS</t>
  </si>
  <si>
    <t>Valuación</t>
  </si>
  <si>
    <t>Fátima Flecha</t>
  </si>
  <si>
    <t>Mathias Velazquez</t>
  </si>
  <si>
    <t>TOTAL INGRESOS</t>
  </si>
  <si>
    <t>EGRESOS</t>
  </si>
  <si>
    <t>GASTOS</t>
  </si>
  <si>
    <t>TOTAL GASTOS</t>
  </si>
  <si>
    <r>
      <t>Proyecto Core</t>
    </r>
    <r>
      <rPr>
        <sz val="8"/>
        <rFont val="Gantari"/>
      </rPr>
      <t xml:space="preserve"> (*)</t>
    </r>
  </si>
  <si>
    <t xml:space="preserve"> (*) El valor presentado en esta línea corresponde a la inversión devengada/pagada en el marco del Proyecto Core. Dicho importar seguirá incrementándose a lo largo del desarrollo del proyecto, y solo una vez finalizado se iniciará el proceso de amortización. Se prevé que la culminación e implementación del sistema se realice hacia finales del año 2026.</t>
  </si>
  <si>
    <t>Inmuebles</t>
  </si>
  <si>
    <t>Ingresos por Operaciones y Servicios a Personas Relacionadas</t>
  </si>
  <si>
    <t>Otros Ingresos Operativos</t>
  </si>
  <si>
    <t>Sudameris Bank Gs</t>
  </si>
  <si>
    <t>PYTEL03F2276</t>
  </si>
  <si>
    <t>Prov. Gratificaciones</t>
  </si>
  <si>
    <t>Forward</t>
  </si>
  <si>
    <t>Gastos varios</t>
  </si>
  <si>
    <t>Bonos</t>
  </si>
  <si>
    <t>Biotec del Paraguay S.A.</t>
  </si>
  <si>
    <t>Electroban S.A.E.C.A.</t>
  </si>
  <si>
    <t>Zeta Banco S.A.E.C.A.</t>
  </si>
  <si>
    <t>Acciones</t>
  </si>
  <si>
    <t>Cheque Diferido</t>
  </si>
  <si>
    <t>Pagarés</t>
  </si>
  <si>
    <t>SUDAMERIS BANK S.A.E.C.A.</t>
  </si>
  <si>
    <t>BANCO  BASA S.A.</t>
  </si>
  <si>
    <t>FRIGORIFICO CONCEPCION S.A.</t>
  </si>
  <si>
    <t>Cartera de Inversiones al 31/03/2025 comparativo al 31/12/2024</t>
  </si>
  <si>
    <t>Mario Cortese</t>
  </si>
  <si>
    <t>Presidente con el 22,70% de los Votos - 15,35% del Capital</t>
  </si>
  <si>
    <t>Vice-Presidente con el 22,70% de los Votos – 15,35% del Capital</t>
  </si>
  <si>
    <t>Jessica Diaz</t>
  </si>
  <si>
    <t>Correspondiente al 30/06/2025, presentado en forma comparativa con el ejercicio cerrado al 31/12/2024</t>
  </si>
  <si>
    <t>Correspondiente al 30/06/2025, presentado en forma comparativa con el ejercicio cerrado al 30/06/2024</t>
  </si>
  <si>
    <t>Información al 30/06/2025</t>
  </si>
  <si>
    <t>Notas a los Estados Contables al 30 de Junio de 2025</t>
  </si>
  <si>
    <t>Tipo de cambio DNIT</t>
  </si>
  <si>
    <t>Tipo de cambio BCP</t>
  </si>
  <si>
    <t>Tipo de cambio unico</t>
  </si>
  <si>
    <t>Bank of New York Mellon USD</t>
  </si>
  <si>
    <t>Banco Continental S.A.E.C.A. Gs</t>
  </si>
  <si>
    <t>Banco Continental S.A.E.C.A. USD</t>
  </si>
  <si>
    <t>PYBAM01F0366</t>
  </si>
  <si>
    <t>PYFIN01F0207</t>
  </si>
  <si>
    <t>Dólar</t>
  </si>
  <si>
    <t>PYAPC04F0922</t>
  </si>
  <si>
    <t>PYAPC02F0908</t>
  </si>
  <si>
    <t>PYAPC03F0915</t>
  </si>
  <si>
    <t>Acreedores colaboradores</t>
  </si>
  <si>
    <t>Valuación Acciones CAVAPY</t>
  </si>
  <si>
    <t>Dividendos Cobrados</t>
  </si>
  <si>
    <t>Los montos presentados en las cuentas de orden, como parte de la información contenida en los estados contables, corresponden al total del patrimonio administrado por Cadiem Casa de Bolsa SA al 30 de junio de 2025. Dicho patrimonio está compuesto por títulos valores en formato físico y electrónico.
Los títulos valores en formato físico se encuentran resguardados en CAVAPY, mientras que los títulos en formato electrónico están registrados dentro del sistema electrónico de la Bolsa de Valores de Asunción.El aumento en el valor registrado en comparación con el ejercicio cerrado al 31 de diciembre de 2024 se debe a la inclusión de los títulos electrónicos custodiados en la Bolsa de Valores de Asunción, lo que refleja una mayor integración y transparencia en la contabilización del patrimonio administrado.</t>
  </si>
  <si>
    <t>Cuadro de Bienes de Uso al 30 de Junio de 2025</t>
  </si>
  <si>
    <t>Cuadro de Intangibles por al 30 de Junio de 2025</t>
  </si>
  <si>
    <t>Composición Accionaria al 30/06/2025</t>
  </si>
  <si>
    <t>Mathías Velázquez</t>
  </si>
  <si>
    <t>Milmar S.A.</t>
  </si>
  <si>
    <t>Andrés Chang</t>
  </si>
  <si>
    <t>Maria José Aguilar Castro</t>
  </si>
  <si>
    <t>Stella Maria Castro</t>
  </si>
  <si>
    <t>TOTAL AL 30/06/2025</t>
  </si>
  <si>
    <t>BANCO GNB PARAGUAY S.A.E.C.A</t>
  </si>
  <si>
    <t>SOLAR AHORRO Y FINANZAS S.A.E.C.A</t>
  </si>
  <si>
    <t>TELECEL S.A.</t>
  </si>
  <si>
    <t>UENO HOLDING SAECA</t>
  </si>
  <si>
    <t>ALPACA S.A.</t>
  </si>
  <si>
    <t>Agencia Financiera de Desarrollo</t>
  </si>
  <si>
    <t>INDEX SACI</t>
  </si>
  <si>
    <t>IZAGUIRRE BARRAIL INVERSORA S.A.E.C.A</t>
  </si>
  <si>
    <t>Kurosu &amp; Cia SA</t>
  </si>
  <si>
    <t>Grupo Vazquez SAE</t>
  </si>
  <si>
    <t>EMSA Inmobiliaria S.A.</t>
  </si>
  <si>
    <t>TECNOLOGÃA DEL SUR S.A.E</t>
  </si>
  <si>
    <t>ENERSUR SA</t>
  </si>
  <si>
    <t>EXXEL TECHNOLOGIES SAE</t>
  </si>
  <si>
    <t>FINANCIERA PARAGUAYO JAPONESA S.A.E.C.A.</t>
  </si>
  <si>
    <t>Tu Financiera S.A.E.C.A</t>
  </si>
  <si>
    <t>MINISTERIO DE ECONOMIA Y FINANZAS</t>
  </si>
  <si>
    <t>Ueno Bank S.A.</t>
  </si>
  <si>
    <t>CONTINENTAL</t>
  </si>
  <si>
    <t>GESTIONES Y COBRANZAS S.A.</t>
  </si>
  <si>
    <t>CALTECH S.A.</t>
  </si>
  <si>
    <t>BANCO NACIONAL DE FOMENTO</t>
  </si>
  <si>
    <t>CDA</t>
  </si>
  <si>
    <t>Bonos del exterior</t>
  </si>
  <si>
    <t>Los estados contables fueron aprobados por Acta de Directorio N° 255 de fecha 12/08/2025 sin ninguna observación que mencionar.</t>
  </si>
  <si>
    <t>Rolando Fernandez (Interino)</t>
  </si>
  <si>
    <t>Preferida D</t>
  </si>
  <si>
    <t>Preferida E</t>
  </si>
  <si>
    <t>Gs. 53.000.000.000</t>
  </si>
  <si>
    <t>Gs.49.0000.000.000</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</si>
  <si>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</si>
  <si>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 xml:space="preserve">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</si>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</sst>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64" formatCode="_-* #,##0_-;\-* #,##0_-;_-* &quot;-&quot;_-;_-@_-"/>
    <numFmt numFmtId="165" formatCode="_-* #,##0\ _€_-;\-* #,##0\ _€_-;_-* &quot;-&quot;\ _€_-;_-@_-"/>
    <numFmt numFmtId="166" formatCode="_(* #,##0_);_(* \(#,##0\);_(* &quot;-&quot;_);_(@_)"/>
    <numFmt numFmtId="167" formatCode="#,##0_);\(#,##0\);\ &quot;-&quot;_)"/>
    <numFmt numFmtId="168" formatCode="_(* #,##0.00_);_(* \(#,##0.00\);_(* &quot;-&quot;_);_(@_)"/>
    <numFmt numFmtId="169" formatCode="_ * #,##0.00_ ;_ * \-#,##0.00_ ;_ * &quot;-&quot;_ ;_ @_ "/>
    <numFmt numFmtId="170" formatCode="_ * #,##0_ ;_ * \-#,##0_ ;_ * \-_ ;_ @_ "/>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name val="Verdana"/>
      <family val="2"/>
    </font>
    <font>
      <sz val="11"/>
      <color theme="1"/>
      <name val="Gantari"/>
    </font>
    <font>
      <u/>
      <sz val="11"/>
      <color theme="10"/>
      <name val="Gantari"/>
    </font>
    <font>
      <b/>
      <u/>
      <sz val="11"/>
      <color theme="1"/>
      <name val="Gantari"/>
    </font>
    <font>
      <b/>
      <sz val="11"/>
      <color theme="1"/>
      <name val="Gantari"/>
    </font>
    <font>
      <b/>
      <sz val="10"/>
      <color theme="1"/>
      <name val="Gantari"/>
    </font>
    <font>
      <sz val="11"/>
      <name val="Gantari"/>
    </font>
    <font>
      <b/>
      <sz val="11"/>
      <color rgb="FF000000"/>
      <name val="Gantari"/>
    </font>
    <font>
      <b/>
      <sz val="11"/>
      <name val="Gantari"/>
    </font>
    <font>
      <sz val="8"/>
      <color theme="1"/>
      <name val="Gantari"/>
    </font>
    <font>
      <b/>
      <sz val="11"/>
      <color rgb="FFFFFFFF"/>
      <name val="Gantari"/>
    </font>
    <font>
      <sz val="11"/>
      <color rgb="FFFFFFFF"/>
      <name val="Gantari"/>
    </font>
    <font>
      <sz val="11"/>
      <color rgb="FFFF0000"/>
      <name val="Gantari"/>
    </font>
    <font>
      <sz val="11"/>
      <color theme="0"/>
      <name val="Gantari"/>
    </font>
    <font>
      <b/>
      <sz val="9"/>
      <color theme="1"/>
      <name val="Gantari"/>
    </font>
    <font>
      <u/>
      <sz val="11"/>
      <color theme="1"/>
      <name val="Gantari"/>
    </font>
    <font>
      <i/>
      <sz val="10"/>
      <color theme="1"/>
      <name val="Gantari"/>
    </font>
    <font>
      <b/>
      <i/>
      <sz val="11"/>
      <name val="Gantari"/>
    </font>
    <font>
      <b/>
      <sz val="11"/>
      <color indexed="8"/>
      <name val="Gantari"/>
    </font>
    <font>
      <b/>
      <sz val="10"/>
      <color indexed="8"/>
      <name val="Gantari"/>
    </font>
    <font>
      <b/>
      <u/>
      <sz val="11"/>
      <color indexed="8"/>
      <name val="Gantari"/>
    </font>
    <font>
      <b/>
      <u/>
      <sz val="11"/>
      <name val="Gantari"/>
    </font>
    <font>
      <sz val="11"/>
      <color indexed="8"/>
      <name val="Gantari"/>
    </font>
    <font>
      <u/>
      <sz val="11"/>
      <name val="Gantari"/>
    </font>
    <font>
      <i/>
      <sz val="10"/>
      <color rgb="FFFF0000"/>
      <name val="Gantari"/>
    </font>
    <font>
      <i/>
      <sz val="11"/>
      <color theme="1"/>
      <name val="Gantari"/>
    </font>
    <font>
      <sz val="11"/>
      <color rgb="FF000000"/>
      <name val="Calibri"/>
      <family val="2"/>
    </font>
    <font>
      <sz val="11"/>
      <color rgb="FF000000"/>
      <name val="Gantari"/>
    </font>
    <font>
      <b/>
      <sz val="8"/>
      <name val="Gantari"/>
    </font>
    <font>
      <sz val="8"/>
      <name val="Gantari"/>
    </font>
    <font>
      <sz val="11"/>
      <color rgb="FF000000"/>
      <name val="Calibri"/>
      <family val="2"/>
      <charset val="1"/>
    </font>
    <font>
      <u/>
      <sz val="10"/>
      <color theme="10"/>
      <name val="Gantari"/>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33">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auto="1"/>
      </top>
      <bottom style="double">
        <color indexed="64"/>
      </bottom>
      <diagonal/>
    </border>
  </borders>
  <cellStyleXfs count="19">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41" fontId="1" fillId="0" borderId="0" applyFont="0" applyFill="0" applyBorder="0" applyAlignment="0" applyProtection="0"/>
    <xf numFmtId="0" fontId="4" fillId="0" borderId="0"/>
    <xf numFmtId="41" fontId="1" fillId="0" borderId="0" applyFont="0" applyFill="0" applyBorder="0" applyAlignment="0" applyProtection="0"/>
    <xf numFmtId="164" fontId="1" fillId="0" borderId="0" applyFont="0" applyFill="0" applyBorder="0" applyAlignment="0" applyProtection="0"/>
    <xf numFmtId="0" fontId="30" fillId="0" borderId="0"/>
    <xf numFmtId="41" fontId="1" fillId="0" borderId="0" applyFont="0" applyFill="0" applyBorder="0" applyAlignment="0" applyProtection="0"/>
    <xf numFmtId="170" fontId="34" fillId="0" borderId="0" applyBorder="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494">
    <xf numFmtId="0" fontId="0" fillId="0" borderId="0" xfId="0"/>
    <xf numFmtId="0" fontId="5" fillId="0" borderId="0" xfId="0" applyFont="1"/>
    <xf numFmtId="0" fontId="6" fillId="0" borderId="0" xfId="3" applyFont="1"/>
    <xf numFmtId="0" fontId="8" fillId="0" borderId="0" xfId="0" applyFont="1" applyAlignment="1">
      <alignment horizontal="center"/>
    </xf>
    <xf numFmtId="0" fontId="5" fillId="0" borderId="13" xfId="0" applyFont="1" applyBorder="1"/>
    <xf numFmtId="0" fontId="5" fillId="0" borderId="13" xfId="0" applyFont="1" applyBorder="1" applyAlignment="1">
      <alignment horizontal="center"/>
    </xf>
    <xf numFmtId="41" fontId="5" fillId="0" borderId="13" xfId="1" applyFont="1" applyBorder="1"/>
    <xf numFmtId="0" fontId="5" fillId="0" borderId="4" xfId="0" applyFont="1" applyBorder="1"/>
    <xf numFmtId="41" fontId="5" fillId="0" borderId="4" xfId="1" applyFont="1" applyFill="1" applyBorder="1"/>
    <xf numFmtId="41" fontId="8" fillId="0" borderId="22" xfId="1" applyFont="1" applyBorder="1" applyAlignment="1">
      <alignment vertical="center"/>
    </xf>
    <xf numFmtId="9" fontId="8" fillId="0" borderId="22" xfId="2" applyFont="1" applyBorder="1" applyAlignment="1">
      <alignment vertical="center"/>
    </xf>
    <xf numFmtId="0" fontId="12" fillId="4" borderId="15" xfId="6" applyFont="1" applyFill="1" applyBorder="1" applyAlignment="1">
      <alignment horizontal="center" vertical="center" wrapText="1"/>
    </xf>
    <xf numFmtId="0" fontId="12" fillId="4" borderId="4" xfId="6" applyFont="1" applyFill="1" applyBorder="1" applyAlignment="1">
      <alignment horizontal="center" vertical="center" wrapText="1"/>
    </xf>
    <xf numFmtId="0" fontId="12" fillId="0" borderId="4" xfId="6" applyFont="1" applyBorder="1" applyAlignment="1">
      <alignment horizontal="center" vertical="center" wrapText="1"/>
    </xf>
    <xf numFmtId="0" fontId="12" fillId="4" borderId="0" xfId="6" applyFont="1" applyFill="1" applyAlignment="1">
      <alignment horizontal="center" vertical="center" wrapText="1"/>
    </xf>
    <xf numFmtId="0" fontId="12" fillId="0" borderId="15" xfId="5" applyFont="1" applyBorder="1" applyAlignment="1">
      <alignment vertical="center"/>
    </xf>
    <xf numFmtId="167" fontId="10" fillId="0" borderId="15" xfId="5" applyNumberFormat="1" applyFont="1" applyBorder="1" applyAlignment="1">
      <alignment horizontal="right" vertical="center"/>
    </xf>
    <xf numFmtId="0" fontId="10" fillId="0" borderId="15" xfId="5" applyFont="1" applyBorder="1" applyAlignment="1">
      <alignment vertical="center"/>
    </xf>
    <xf numFmtId="0" fontId="10" fillId="0" borderId="13" xfId="5" applyFont="1" applyBorder="1" applyAlignment="1">
      <alignment vertical="center"/>
    </xf>
    <xf numFmtId="167" fontId="10" fillId="0" borderId="17" xfId="5" applyNumberFormat="1" applyFont="1" applyBorder="1" applyAlignment="1">
      <alignment horizontal="right" vertical="center"/>
    </xf>
    <xf numFmtId="41" fontId="10" fillId="0" borderId="13" xfId="1" applyFont="1" applyBorder="1" applyAlignment="1">
      <alignment horizontal="right" vertical="center"/>
    </xf>
    <xf numFmtId="167" fontId="10" fillId="0" borderId="13" xfId="5" applyNumberFormat="1" applyFont="1" applyBorder="1" applyAlignment="1">
      <alignment horizontal="right" vertical="center"/>
    </xf>
    <xf numFmtId="14" fontId="12" fillId="0" borderId="4" xfId="5" applyNumberFormat="1" applyFont="1" applyBorder="1" applyAlignment="1">
      <alignment horizontal="center" vertical="center"/>
    </xf>
    <xf numFmtId="167" fontId="12" fillId="0" borderId="4" xfId="5" applyNumberFormat="1" applyFont="1" applyBorder="1" applyAlignment="1">
      <alignment horizontal="right" vertical="center"/>
    </xf>
    <xf numFmtId="167" fontId="5" fillId="0" borderId="0" xfId="0" applyNumberFormat="1" applyFont="1"/>
    <xf numFmtId="0" fontId="10" fillId="0" borderId="17" xfId="5" applyFont="1" applyBorder="1" applyAlignment="1">
      <alignment vertical="center"/>
    </xf>
    <xf numFmtId="41" fontId="10" fillId="0" borderId="17" xfId="1" applyFont="1" applyBorder="1" applyAlignment="1">
      <alignment horizontal="right" vertical="center"/>
    </xf>
    <xf numFmtId="41" fontId="5" fillId="0" borderId="0" xfId="0" applyNumberFormat="1" applyFont="1"/>
    <xf numFmtId="0" fontId="8" fillId="0" borderId="0" xfId="0" applyFont="1"/>
    <xf numFmtId="0" fontId="8" fillId="0" borderId="4" xfId="0" applyFont="1" applyBorder="1" applyAlignment="1">
      <alignment horizontal="center" vertical="center" wrapText="1"/>
    </xf>
    <xf numFmtId="17" fontId="11" fillId="0" borderId="4" xfId="0" applyNumberFormat="1" applyFont="1" applyBorder="1" applyAlignment="1">
      <alignment horizontal="center" vertical="center" wrapText="1"/>
    </xf>
    <xf numFmtId="0" fontId="8" fillId="0" borderId="0" xfId="0" applyFont="1" applyAlignment="1">
      <alignment horizontal="center" vertical="center" wrapText="1"/>
    </xf>
    <xf numFmtId="0" fontId="8" fillId="0" borderId="4" xfId="0" applyFont="1" applyBorder="1"/>
    <xf numFmtId="3" fontId="8" fillId="0" borderId="4" xfId="0" applyNumberFormat="1" applyFont="1" applyBorder="1" applyAlignment="1">
      <alignment horizontal="right"/>
    </xf>
    <xf numFmtId="0" fontId="14" fillId="0" borderId="4" xfId="0" applyFont="1" applyBorder="1" applyAlignment="1">
      <alignment horizontal="right"/>
    </xf>
    <xf numFmtId="0" fontId="5" fillId="0" borderId="17" xfId="0" applyFont="1" applyBorder="1"/>
    <xf numFmtId="41" fontId="5" fillId="0" borderId="17" xfId="1" applyFont="1" applyFill="1" applyBorder="1"/>
    <xf numFmtId="41" fontId="5" fillId="0" borderId="0" xfId="1" applyFont="1" applyFill="1" applyBorder="1"/>
    <xf numFmtId="41" fontId="8" fillId="0" borderId="4" xfId="1" applyFont="1" applyFill="1" applyBorder="1"/>
    <xf numFmtId="41" fontId="8" fillId="0" borderId="14" xfId="1" applyFont="1" applyFill="1" applyBorder="1"/>
    <xf numFmtId="0" fontId="5" fillId="0" borderId="10" xfId="0" applyFont="1" applyBorder="1"/>
    <xf numFmtId="41" fontId="5" fillId="0" borderId="0" xfId="1" applyFont="1"/>
    <xf numFmtId="10" fontId="5" fillId="0" borderId="0" xfId="2" applyNumberFormat="1" applyFont="1"/>
    <xf numFmtId="4" fontId="8" fillId="0" borderId="4" xfId="0" applyNumberFormat="1" applyFont="1" applyBorder="1" applyAlignment="1">
      <alignment horizontal="right"/>
    </xf>
    <xf numFmtId="168" fontId="8" fillId="0" borderId="4" xfId="1" applyNumberFormat="1" applyFont="1" applyFill="1" applyBorder="1"/>
    <xf numFmtId="3" fontId="5" fillId="0" borderId="4" xfId="0" applyNumberFormat="1" applyFont="1" applyBorder="1" applyAlignment="1">
      <alignment horizontal="right"/>
    </xf>
    <xf numFmtId="0" fontId="5" fillId="0" borderId="15" xfId="0" applyFont="1" applyBorder="1"/>
    <xf numFmtId="3" fontId="10" fillId="0" borderId="15" xfId="0" applyNumberFormat="1" applyFont="1" applyBorder="1" applyAlignment="1">
      <alignment horizontal="right" vertical="center"/>
    </xf>
    <xf numFmtId="41" fontId="10" fillId="0" borderId="17" xfId="1" applyFont="1" applyFill="1" applyBorder="1"/>
    <xf numFmtId="3" fontId="10" fillId="0" borderId="17" xfId="0" applyNumberFormat="1" applyFont="1" applyBorder="1" applyAlignment="1">
      <alignment horizontal="right" vertical="center"/>
    </xf>
    <xf numFmtId="3" fontId="8" fillId="0" borderId="4" xfId="0" applyNumberFormat="1" applyFont="1" applyBorder="1"/>
    <xf numFmtId="0" fontId="11" fillId="0" borderId="4" xfId="0" applyFont="1" applyBorder="1" applyAlignment="1">
      <alignment horizontal="center"/>
    </xf>
    <xf numFmtId="41" fontId="12" fillId="0" borderId="4" xfId="1" applyFont="1" applyFill="1" applyBorder="1"/>
    <xf numFmtId="3" fontId="5" fillId="0" borderId="0" xfId="0" applyNumberFormat="1" applyFont="1" applyAlignment="1">
      <alignment horizontal="right"/>
    </xf>
    <xf numFmtId="0" fontId="15" fillId="0" borderId="0" xfId="0" applyFont="1" applyAlignment="1">
      <alignment horizontal="right"/>
    </xf>
    <xf numFmtId="166" fontId="17" fillId="0" borderId="0" xfId="0" applyNumberFormat="1" applyFont="1" applyAlignment="1">
      <alignment horizontal="left"/>
    </xf>
    <xf numFmtId="166" fontId="16" fillId="0" borderId="0" xfId="0" applyNumberFormat="1" applyFont="1" applyAlignment="1">
      <alignment horizontal="left"/>
    </xf>
    <xf numFmtId="3" fontId="5" fillId="0" borderId="0" xfId="0" applyNumberFormat="1" applyFont="1"/>
    <xf numFmtId="166" fontId="5" fillId="0" borderId="0" xfId="0" applyNumberFormat="1" applyFont="1"/>
    <xf numFmtId="0" fontId="8" fillId="0" borderId="11" xfId="0" applyFont="1" applyBorder="1"/>
    <xf numFmtId="3" fontId="8" fillId="0" borderId="13" xfId="0" applyNumberFormat="1" applyFont="1" applyBorder="1" applyAlignment="1">
      <alignment horizontal="right"/>
    </xf>
    <xf numFmtId="0" fontId="8" fillId="0" borderId="13" xfId="0" applyFont="1" applyBorder="1"/>
    <xf numFmtId="168" fontId="5" fillId="0" borderId="4" xfId="0" applyNumberFormat="1" applyFont="1" applyBorder="1" applyAlignment="1">
      <alignment horizontal="right"/>
    </xf>
    <xf numFmtId="0" fontId="12" fillId="0" borderId="4" xfId="0" applyFont="1" applyBorder="1"/>
    <xf numFmtId="41" fontId="10" fillId="0" borderId="4" xfId="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xf>
    <xf numFmtId="0" fontId="5" fillId="0" borderId="0" xfId="0" applyFont="1" applyAlignment="1">
      <alignment horizontal="left" wrapText="1"/>
    </xf>
    <xf numFmtId="0" fontId="8"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xf>
    <xf numFmtId="0" fontId="8" fillId="0" borderId="1" xfId="0" applyFont="1" applyBorder="1" applyAlignment="1">
      <alignment vertical="center"/>
    </xf>
    <xf numFmtId="14" fontId="8" fillId="0" borderId="15" xfId="0" applyNumberFormat="1" applyFont="1" applyBorder="1" applyAlignment="1">
      <alignment horizontal="center" vertical="center"/>
    </xf>
    <xf numFmtId="0" fontId="5" fillId="0" borderId="16" xfId="0" applyFont="1" applyBorder="1"/>
    <xf numFmtId="41" fontId="5" fillId="0" borderId="15" xfId="1" applyFont="1" applyBorder="1"/>
    <xf numFmtId="0" fontId="8" fillId="0" borderId="1" xfId="0" applyFont="1" applyBorder="1"/>
    <xf numFmtId="41" fontId="8" fillId="0" borderId="13" xfId="1" applyFont="1" applyBorder="1" applyAlignment="1">
      <alignment horizontal="right"/>
    </xf>
    <xf numFmtId="0" fontId="8" fillId="0" borderId="16" xfId="0" applyFont="1" applyBorder="1" applyAlignment="1">
      <alignment vertical="center"/>
    </xf>
    <xf numFmtId="41" fontId="5" fillId="0" borderId="15" xfId="1" applyFont="1" applyBorder="1" applyAlignment="1">
      <alignment horizontal="right"/>
    </xf>
    <xf numFmtId="41" fontId="5" fillId="0" borderId="13" xfId="1" applyFont="1" applyFill="1" applyBorder="1" applyAlignment="1">
      <alignment horizontal="center" vertical="center"/>
    </xf>
    <xf numFmtId="0" fontId="8" fillId="0" borderId="19" xfId="0" applyFont="1" applyBorder="1"/>
    <xf numFmtId="0" fontId="8" fillId="0" borderId="1" xfId="0" applyFont="1" applyBorder="1" applyAlignment="1">
      <alignment vertical="center" wrapText="1"/>
    </xf>
    <xf numFmtId="14" fontId="8" fillId="0" borderId="4" xfId="0" applyNumberFormat="1" applyFont="1" applyBorder="1" applyAlignment="1">
      <alignment horizontal="center" vertical="center" wrapText="1"/>
    </xf>
    <xf numFmtId="41" fontId="5" fillId="0" borderId="17" xfId="1" applyFont="1" applyBorder="1" applyAlignment="1">
      <alignment vertical="center"/>
    </xf>
    <xf numFmtId="41" fontId="5" fillId="0" borderId="17" xfId="1" applyFont="1" applyBorder="1" applyAlignment="1">
      <alignment horizontal="center"/>
    </xf>
    <xf numFmtId="0" fontId="5" fillId="0" borderId="17" xfId="0" applyFont="1" applyBorder="1" applyAlignment="1">
      <alignment vertical="center"/>
    </xf>
    <xf numFmtId="41" fontId="8" fillId="0" borderId="4" xfId="1" applyFont="1" applyBorder="1" applyAlignment="1">
      <alignment horizontal="center" vertical="center"/>
    </xf>
    <xf numFmtId="0" fontId="8" fillId="0" borderId="0" xfId="0" applyFont="1" applyAlignment="1">
      <alignment horizontal="justify" vertical="center"/>
    </xf>
    <xf numFmtId="41" fontId="5" fillId="0" borderId="17" xfId="1" applyFont="1" applyBorder="1"/>
    <xf numFmtId="41" fontId="8" fillId="0" borderId="4" xfId="1" applyFont="1" applyBorder="1"/>
    <xf numFmtId="0" fontId="12" fillId="0" borderId="1" xfId="0" applyFont="1" applyBorder="1" applyAlignment="1">
      <alignment vertical="center"/>
    </xf>
    <xf numFmtId="14" fontId="12" fillId="0" borderId="4" xfId="0" applyNumberFormat="1" applyFont="1" applyBorder="1" applyAlignment="1">
      <alignment horizontal="center" vertical="center"/>
    </xf>
    <xf numFmtId="0" fontId="10" fillId="0" borderId="16" xfId="0" applyFont="1" applyBorder="1"/>
    <xf numFmtId="41" fontId="10" fillId="0" borderId="17" xfId="1" applyFont="1" applyBorder="1"/>
    <xf numFmtId="0" fontId="10" fillId="0" borderId="10" xfId="0" applyFont="1" applyBorder="1"/>
    <xf numFmtId="0" fontId="12" fillId="0" borderId="1" xfId="0" applyFont="1" applyBorder="1"/>
    <xf numFmtId="41" fontId="12" fillId="0" borderId="4" xfId="1" applyFont="1" applyBorder="1" applyAlignment="1">
      <alignment horizontal="right"/>
    </xf>
    <xf numFmtId="0" fontId="12" fillId="0" borderId="1" xfId="8" applyFont="1" applyBorder="1" applyAlignment="1">
      <alignment vertical="center"/>
    </xf>
    <xf numFmtId="14" fontId="12" fillId="0" borderId="15" xfId="8" applyNumberFormat="1" applyFont="1" applyBorder="1" applyAlignment="1">
      <alignment horizontal="center" vertical="center"/>
    </xf>
    <xf numFmtId="0" fontId="10" fillId="0" borderId="16" xfId="8" applyFont="1" applyBorder="1"/>
    <xf numFmtId="41" fontId="10" fillId="0" borderId="15" xfId="1" applyFont="1" applyBorder="1"/>
    <xf numFmtId="0" fontId="10" fillId="0" borderId="10" xfId="8" applyFont="1" applyBorder="1"/>
    <xf numFmtId="41" fontId="10" fillId="0" borderId="9" xfId="1" applyFont="1" applyBorder="1"/>
    <xf numFmtId="0" fontId="12" fillId="0" borderId="4" xfId="8" applyFont="1" applyBorder="1"/>
    <xf numFmtId="41" fontId="12" fillId="0" borderId="4" xfId="1" applyFont="1" applyBorder="1"/>
    <xf numFmtId="14" fontId="12" fillId="0" borderId="4" xfId="8" applyNumberFormat="1" applyFont="1" applyBorder="1" applyAlignment="1">
      <alignment horizontal="center" vertical="center"/>
    </xf>
    <xf numFmtId="0" fontId="12" fillId="0" borderId="1" xfId="8" applyFont="1" applyBorder="1"/>
    <xf numFmtId="14" fontId="12" fillId="0" borderId="15" xfId="0" applyNumberFormat="1" applyFont="1" applyBorder="1" applyAlignment="1">
      <alignment horizontal="center" vertical="center"/>
    </xf>
    <xf numFmtId="41" fontId="5" fillId="0" borderId="10" xfId="1" applyFont="1" applyBorder="1"/>
    <xf numFmtId="14" fontId="8" fillId="0" borderId="0" xfId="0" applyNumberFormat="1" applyFont="1"/>
    <xf numFmtId="0" fontId="8" fillId="0" borderId="15" xfId="0" applyFont="1" applyBorder="1" applyAlignment="1">
      <alignment horizontal="center" vertical="center" wrapText="1"/>
    </xf>
    <xf numFmtId="0" fontId="8" fillId="0" borderId="2" xfId="0" applyFont="1" applyBorder="1"/>
    <xf numFmtId="0" fontId="8" fillId="0" borderId="3" xfId="0" applyFont="1" applyBorder="1"/>
    <xf numFmtId="14" fontId="5" fillId="0" borderId="0" xfId="0" applyNumberFormat="1" applyFont="1" applyAlignment="1">
      <alignment horizontal="center" vertical="center"/>
    </xf>
    <xf numFmtId="0" fontId="5" fillId="0" borderId="0" xfId="0" applyFont="1" applyAlignment="1">
      <alignment horizontal="center" vertical="center"/>
    </xf>
    <xf numFmtId="41" fontId="5" fillId="0" borderId="0" xfId="1" applyFont="1" applyBorder="1" applyAlignment="1">
      <alignment horizontal="center" vertical="center"/>
    </xf>
    <xf numFmtId="168" fontId="8" fillId="0" borderId="4" xfId="1" applyNumberFormat="1" applyFont="1" applyBorder="1"/>
    <xf numFmtId="0" fontId="5" fillId="0" borderId="2" xfId="0" applyFont="1" applyBorder="1"/>
    <xf numFmtId="168" fontId="8" fillId="0" borderId="2" xfId="0" applyNumberFormat="1" applyFont="1" applyBorder="1" applyAlignment="1">
      <alignment horizontal="center"/>
    </xf>
    <xf numFmtId="0" fontId="5" fillId="0" borderId="3" xfId="0" applyFont="1" applyBorder="1"/>
    <xf numFmtId="168" fontId="8" fillId="0" borderId="0" xfId="1" applyNumberFormat="1" applyFont="1" applyBorder="1"/>
    <xf numFmtId="14" fontId="8" fillId="0" borderId="3" xfId="0" applyNumberFormat="1" applyFont="1" applyBorder="1"/>
    <xf numFmtId="41" fontId="8" fillId="0" borderId="0" xfId="1" applyFont="1" applyBorder="1"/>
    <xf numFmtId="0" fontId="8" fillId="0" borderId="20" xfId="0" applyFont="1" applyBorder="1" applyAlignment="1">
      <alignment horizontal="center" vertical="center" wrapText="1"/>
    </xf>
    <xf numFmtId="0" fontId="8" fillId="0" borderId="15" xfId="0" applyFont="1" applyBorder="1" applyAlignment="1">
      <alignment horizontal="center" vertical="center"/>
    </xf>
    <xf numFmtId="14" fontId="8" fillId="0" borderId="15" xfId="0" applyNumberFormat="1" applyFont="1" applyBorder="1"/>
    <xf numFmtId="168" fontId="5" fillId="0" borderId="5" xfId="1" applyNumberFormat="1" applyFont="1" applyBorder="1" applyAlignment="1">
      <alignment horizontal="center"/>
    </xf>
    <xf numFmtId="168" fontId="5" fillId="0" borderId="20" xfId="1" applyNumberFormat="1" applyFont="1" applyBorder="1" applyAlignment="1">
      <alignment horizontal="center"/>
    </xf>
    <xf numFmtId="168" fontId="5" fillId="0" borderId="18" xfId="1" applyNumberFormat="1" applyFont="1" applyBorder="1" applyAlignment="1">
      <alignment horizontal="center"/>
    </xf>
    <xf numFmtId="168" fontId="5" fillId="0" borderId="12" xfId="1" applyNumberFormat="1" applyFont="1" applyBorder="1" applyAlignment="1">
      <alignment horizontal="center"/>
    </xf>
    <xf numFmtId="9" fontId="5" fillId="0" borderId="0" xfId="2" applyFont="1"/>
    <xf numFmtId="41" fontId="8" fillId="0" borderId="4" xfId="1" applyFont="1" applyBorder="1" applyAlignment="1">
      <alignment horizontal="center" vertical="center" wrapText="1"/>
    </xf>
    <xf numFmtId="14" fontId="8" fillId="0" borderId="4" xfId="1" applyNumberFormat="1" applyFont="1" applyBorder="1" applyAlignment="1">
      <alignment horizontal="center" vertical="center" wrapText="1"/>
    </xf>
    <xf numFmtId="0" fontId="8" fillId="0" borderId="15" xfId="0" applyFont="1" applyBorder="1"/>
    <xf numFmtId="41" fontId="8" fillId="0" borderId="15" xfId="1" applyFont="1" applyBorder="1"/>
    <xf numFmtId="0" fontId="5" fillId="0" borderId="15" xfId="0" applyFont="1" applyBorder="1" applyAlignment="1">
      <alignment horizontal="center"/>
    </xf>
    <xf numFmtId="168" fontId="5" fillId="0" borderId="15" xfId="1" applyNumberFormat="1" applyFont="1" applyBorder="1"/>
    <xf numFmtId="168" fontId="5" fillId="0" borderId="16" xfId="1" applyNumberFormat="1" applyFont="1" applyBorder="1" applyAlignment="1">
      <alignment horizontal="center"/>
    </xf>
    <xf numFmtId="168" fontId="5" fillId="0" borderId="20" xfId="0" applyNumberFormat="1" applyFont="1" applyBorder="1" applyAlignment="1">
      <alignment horizontal="center"/>
    </xf>
    <xf numFmtId="0" fontId="5" fillId="0" borderId="17" xfId="0" applyFont="1" applyBorder="1" applyAlignment="1">
      <alignment horizontal="center"/>
    </xf>
    <xf numFmtId="168" fontId="5" fillId="0" borderId="17" xfId="1" applyNumberFormat="1" applyFont="1" applyBorder="1"/>
    <xf numFmtId="168" fontId="5" fillId="0" borderId="10" xfId="1" applyNumberFormat="1" applyFont="1" applyBorder="1" applyAlignment="1">
      <alignment horizontal="center"/>
    </xf>
    <xf numFmtId="168" fontId="5" fillId="0" borderId="9" xfId="0" applyNumberFormat="1" applyFont="1" applyBorder="1" applyAlignment="1">
      <alignment horizontal="center"/>
    </xf>
    <xf numFmtId="168" fontId="5" fillId="0" borderId="13" xfId="1" applyNumberFormat="1" applyFont="1" applyBorder="1"/>
    <xf numFmtId="168" fontId="5" fillId="0" borderId="12" xfId="0" applyNumberFormat="1" applyFont="1" applyBorder="1" applyAlignment="1">
      <alignment horizontal="center"/>
    </xf>
    <xf numFmtId="0" fontId="8" fillId="0" borderId="13" xfId="0" applyFont="1" applyBorder="1" applyAlignment="1">
      <alignment horizontal="left"/>
    </xf>
    <xf numFmtId="0" fontId="8" fillId="0" borderId="13" xfId="0" applyFont="1" applyBorder="1" applyAlignment="1">
      <alignment horizontal="center"/>
    </xf>
    <xf numFmtId="168" fontId="8" fillId="0" borderId="13" xfId="1" applyNumberFormat="1" applyFont="1" applyBorder="1" applyAlignment="1">
      <alignment horizontal="center"/>
    </xf>
    <xf numFmtId="41" fontId="8" fillId="0" borderId="13" xfId="1" applyFont="1" applyFill="1" applyBorder="1" applyAlignment="1">
      <alignment horizontal="center"/>
    </xf>
    <xf numFmtId="0" fontId="8" fillId="0" borderId="4" xfId="0" applyFont="1" applyBorder="1" applyAlignment="1">
      <alignment horizontal="center"/>
    </xf>
    <xf numFmtId="168" fontId="5" fillId="0" borderId="15" xfId="1" applyNumberFormat="1" applyFont="1" applyBorder="1" applyAlignment="1">
      <alignment horizontal="center"/>
    </xf>
    <xf numFmtId="168" fontId="5" fillId="0" borderId="15" xfId="0" applyNumberFormat="1" applyFont="1" applyBorder="1" applyAlignment="1">
      <alignment horizontal="center"/>
    </xf>
    <xf numFmtId="168" fontId="5" fillId="0" borderId="17" xfId="1" applyNumberFormat="1" applyFont="1" applyBorder="1" applyAlignment="1">
      <alignment horizontal="center"/>
    </xf>
    <xf numFmtId="168" fontId="5" fillId="0" borderId="17" xfId="0" applyNumberFormat="1" applyFont="1" applyBorder="1" applyAlignment="1">
      <alignment horizontal="center"/>
    </xf>
    <xf numFmtId="168" fontId="5" fillId="0" borderId="13" xfId="1" applyNumberFormat="1" applyFont="1" applyBorder="1" applyAlignment="1">
      <alignment horizontal="center"/>
    </xf>
    <xf numFmtId="168" fontId="5" fillId="0" borderId="13" xfId="0" applyNumberFormat="1" applyFont="1" applyBorder="1" applyAlignment="1">
      <alignment horizontal="center"/>
    </xf>
    <xf numFmtId="0" fontId="8" fillId="0" borderId="4" xfId="0" applyFont="1" applyBorder="1" applyAlignment="1">
      <alignment horizontal="left"/>
    </xf>
    <xf numFmtId="168" fontId="8" fillId="0" borderId="4" xfId="0" applyNumberFormat="1" applyFont="1" applyBorder="1" applyAlignment="1">
      <alignment horizontal="center"/>
    </xf>
    <xf numFmtId="41" fontId="8" fillId="0" borderId="4" xfId="1" applyFont="1" applyBorder="1" applyAlignment="1">
      <alignment horizontal="center"/>
    </xf>
    <xf numFmtId="41" fontId="5" fillId="0" borderId="3" xfId="1" applyFont="1" applyBorder="1"/>
    <xf numFmtId="169" fontId="8" fillId="0" borderId="0" xfId="1" applyNumberFormat="1" applyFont="1" applyBorder="1"/>
    <xf numFmtId="0" fontId="5" fillId="0" borderId="4" xfId="0" applyFont="1" applyBorder="1" applyAlignment="1">
      <alignment horizontal="left" vertical="center" wrapText="1"/>
    </xf>
    <xf numFmtId="168" fontId="5" fillId="0" borderId="4" xfId="1" applyNumberFormat="1" applyFont="1" applyBorder="1" applyAlignment="1">
      <alignment horizontal="center" vertical="center"/>
    </xf>
    <xf numFmtId="41" fontId="5" fillId="0" borderId="4" xfId="1" applyFont="1" applyBorder="1" applyAlignment="1">
      <alignment horizontal="center" vertical="center"/>
    </xf>
    <xf numFmtId="168" fontId="5" fillId="0" borderId="0" xfId="1" applyNumberFormat="1" applyFont="1" applyBorder="1" applyAlignment="1">
      <alignment horizontal="center" vertical="center"/>
    </xf>
    <xf numFmtId="0" fontId="8" fillId="0" borderId="1" xfId="0" applyFont="1" applyBorder="1" applyAlignment="1">
      <alignment horizontal="left" vertical="center" wrapText="1"/>
    </xf>
    <xf numFmtId="168" fontId="8" fillId="0" borderId="3" xfId="1" applyNumberFormat="1" applyFont="1" applyBorder="1" applyAlignment="1">
      <alignment horizontal="center" vertical="center"/>
    </xf>
    <xf numFmtId="168" fontId="8" fillId="0" borderId="4" xfId="1" applyNumberFormat="1" applyFont="1" applyBorder="1" applyAlignment="1">
      <alignment horizontal="center" vertical="center"/>
    </xf>
    <xf numFmtId="14" fontId="8" fillId="0" borderId="4" xfId="0" applyNumberFormat="1" applyFont="1" applyBorder="1" applyAlignment="1">
      <alignment horizontal="center" vertical="center"/>
    </xf>
    <xf numFmtId="0" fontId="5" fillId="0" borderId="17" xfId="0" applyFont="1" applyBorder="1" applyAlignment="1">
      <alignment horizontal="left"/>
    </xf>
    <xf numFmtId="41" fontId="13" fillId="0" borderId="0" xfId="1" applyFont="1" applyBorder="1" applyAlignment="1">
      <alignment horizontal="left"/>
    </xf>
    <xf numFmtId="41" fontId="5" fillId="0" borderId="0" xfId="1" applyFont="1" applyBorder="1" applyAlignment="1">
      <alignment horizontal="center"/>
    </xf>
    <xf numFmtId="0" fontId="8" fillId="0" borderId="28" xfId="0" applyFont="1" applyBorder="1" applyAlignment="1">
      <alignment horizontal="left"/>
    </xf>
    <xf numFmtId="41" fontId="8" fillId="0" borderId="28" xfId="1" applyFont="1" applyBorder="1" applyAlignment="1">
      <alignment horizontal="center"/>
    </xf>
    <xf numFmtId="41" fontId="8" fillId="0" borderId="0" xfId="1" applyFont="1" applyBorder="1" applyAlignment="1">
      <alignment horizontal="center"/>
    </xf>
    <xf numFmtId="0" fontId="8" fillId="0" borderId="29" xfId="0" applyFont="1" applyBorder="1" applyAlignment="1">
      <alignment horizontal="left"/>
    </xf>
    <xf numFmtId="14" fontId="8" fillId="0" borderId="30" xfId="0" applyNumberFormat="1" applyFont="1" applyBorder="1" applyAlignment="1">
      <alignment horizontal="center" vertical="center"/>
    </xf>
    <xf numFmtId="166" fontId="8" fillId="0" borderId="0" xfId="0" applyNumberFormat="1" applyFont="1" applyAlignment="1">
      <alignment horizontal="left"/>
    </xf>
    <xf numFmtId="0" fontId="5" fillId="0" borderId="15" xfId="0" applyFont="1" applyBorder="1" applyAlignment="1">
      <alignment horizontal="left"/>
    </xf>
    <xf numFmtId="166" fontId="8" fillId="0" borderId="4" xfId="0" applyNumberFormat="1" applyFont="1" applyBorder="1" applyAlignment="1">
      <alignment horizontal="left"/>
    </xf>
    <xf numFmtId="0" fontId="18" fillId="0" borderId="0" xfId="0" applyFont="1"/>
    <xf numFmtId="41" fontId="8" fillId="0" borderId="0" xfId="1" applyFont="1" applyAlignment="1">
      <alignment horizontal="left"/>
    </xf>
    <xf numFmtId="0" fontId="5" fillId="0" borderId="10" xfId="0" applyFont="1" applyBorder="1" applyAlignment="1">
      <alignment vertical="center"/>
    </xf>
    <xf numFmtId="0" fontId="8" fillId="0" borderId="0" xfId="0" applyFont="1" applyAlignment="1">
      <alignment horizontal="left" wrapText="1"/>
    </xf>
    <xf numFmtId="14" fontId="8" fillId="0" borderId="13" xfId="0" applyNumberFormat="1" applyFont="1" applyBorder="1" applyAlignment="1">
      <alignment horizontal="right" vertical="center" wrapText="1"/>
    </xf>
    <xf numFmtId="41" fontId="8" fillId="0" borderId="0" xfId="1" applyFont="1" applyBorder="1" applyAlignment="1">
      <alignment horizontal="center" vertical="center"/>
    </xf>
    <xf numFmtId="41" fontId="5" fillId="0" borderId="9" xfId="1" applyFont="1" applyBorder="1" applyAlignment="1">
      <alignment horizontal="left"/>
    </xf>
    <xf numFmtId="0" fontId="8" fillId="0" borderId="10" xfId="0" applyFont="1" applyBorder="1" applyAlignment="1">
      <alignment horizontal="left"/>
    </xf>
    <xf numFmtId="41" fontId="5" fillId="0" borderId="17" xfId="1" applyFont="1" applyBorder="1" applyAlignment="1">
      <alignment horizontal="left"/>
    </xf>
    <xf numFmtId="41" fontId="8" fillId="0" borderId="9" xfId="1" applyFont="1" applyBorder="1" applyAlignment="1">
      <alignment horizontal="left"/>
    </xf>
    <xf numFmtId="41" fontId="8" fillId="0" borderId="4" xfId="1" applyFont="1" applyBorder="1" applyAlignment="1">
      <alignment horizontal="left"/>
    </xf>
    <xf numFmtId="168" fontId="5" fillId="0" borderId="9" xfId="1" applyNumberFormat="1" applyFont="1" applyBorder="1" applyAlignment="1">
      <alignment horizontal="left"/>
    </xf>
    <xf numFmtId="0" fontId="19" fillId="0" borderId="10" xfId="0" applyFont="1" applyBorder="1" applyAlignment="1">
      <alignment horizontal="left" vertical="center"/>
    </xf>
    <xf numFmtId="168" fontId="19" fillId="0" borderId="9" xfId="1" applyNumberFormat="1" applyFont="1" applyBorder="1" applyAlignment="1">
      <alignment horizontal="left"/>
    </xf>
    <xf numFmtId="0" fontId="8" fillId="0" borderId="4" xfId="0" applyFont="1" applyBorder="1" applyAlignment="1">
      <alignment horizontal="left" vertical="center"/>
    </xf>
    <xf numFmtId="0" fontId="8" fillId="0" borderId="10" xfId="0" applyFont="1" applyBorder="1" applyAlignment="1">
      <alignment horizontal="left" vertical="center"/>
    </xf>
    <xf numFmtId="41" fontId="5" fillId="0" borderId="13" xfId="1" applyFont="1" applyFill="1" applyBorder="1" applyAlignment="1">
      <alignment horizontal="left" vertical="center"/>
    </xf>
    <xf numFmtId="10" fontId="5" fillId="0" borderId="13" xfId="0" applyNumberFormat="1" applyFont="1" applyBorder="1" applyAlignment="1">
      <alignment horizontal="center" vertical="center"/>
    </xf>
    <xf numFmtId="0" fontId="5" fillId="0" borderId="13" xfId="0" applyFont="1" applyBorder="1" applyAlignment="1">
      <alignment horizontal="left" vertical="center"/>
    </xf>
    <xf numFmtId="10" fontId="5" fillId="0" borderId="0" xfId="0" applyNumberFormat="1" applyFont="1"/>
    <xf numFmtId="0" fontId="8" fillId="0" borderId="4" xfId="0" applyFont="1" applyBorder="1" applyAlignment="1">
      <alignment horizontal="center" vertical="center"/>
    </xf>
    <xf numFmtId="41" fontId="5" fillId="0" borderId="4" xfId="1" applyFont="1" applyBorder="1"/>
    <xf numFmtId="0" fontId="20" fillId="0" borderId="0" xfId="0" applyFont="1" applyAlignment="1">
      <alignment horizontal="left"/>
    </xf>
    <xf numFmtId="14" fontId="22" fillId="0" borderId="0" xfId="4" applyNumberFormat="1" applyFont="1" applyAlignment="1">
      <alignment horizontal="center" vertical="center" wrapText="1"/>
    </xf>
    <xf numFmtId="0" fontId="7" fillId="0" borderId="0" xfId="0" applyFont="1"/>
    <xf numFmtId="0" fontId="8" fillId="0" borderId="0" xfId="0" applyFont="1" applyAlignment="1">
      <alignment horizontal="right"/>
    </xf>
    <xf numFmtId="41" fontId="5" fillId="0" borderId="0" xfId="1" applyFont="1" applyFill="1"/>
    <xf numFmtId="41" fontId="8" fillId="0" borderId="0" xfId="1" applyFont="1" applyFill="1" applyAlignment="1">
      <alignment horizontal="center" vertical="center"/>
    </xf>
    <xf numFmtId="41" fontId="8" fillId="0" borderId="0" xfId="1" applyFont="1" applyFill="1"/>
    <xf numFmtId="41" fontId="8" fillId="0" borderId="0" xfId="1" applyFont="1"/>
    <xf numFmtId="41" fontId="8" fillId="0" borderId="23" xfId="1" applyFont="1" applyFill="1" applyBorder="1"/>
    <xf numFmtId="0" fontId="22" fillId="0" borderId="0" xfId="4" applyFont="1" applyAlignment="1">
      <alignment vertical="center"/>
    </xf>
    <xf numFmtId="41" fontId="8" fillId="2" borderId="0" xfId="1" applyFont="1" applyFill="1" applyAlignment="1">
      <alignment vertical="center"/>
    </xf>
    <xf numFmtId="41" fontId="12" fillId="0" borderId="1" xfId="1" applyFont="1" applyBorder="1" applyAlignment="1">
      <alignment vertical="center" wrapText="1"/>
    </xf>
    <xf numFmtId="0" fontId="12" fillId="0" borderId="4" xfId="4" applyFont="1" applyBorder="1" applyAlignment="1">
      <alignment horizontal="center" vertical="center"/>
    </xf>
    <xf numFmtId="14" fontId="22" fillId="0" borderId="3" xfId="4" applyNumberFormat="1" applyFont="1" applyBorder="1" applyAlignment="1">
      <alignment horizontal="center" vertical="center" wrapText="1"/>
    </xf>
    <xf numFmtId="14" fontId="22" fillId="0" borderId="4" xfId="4" applyNumberFormat="1" applyFont="1" applyBorder="1" applyAlignment="1">
      <alignment horizontal="center" vertical="center" wrapText="1"/>
    </xf>
    <xf numFmtId="167" fontId="22" fillId="0" borderId="17" xfId="4" applyNumberFormat="1" applyFont="1" applyBorder="1" applyAlignment="1">
      <alignment horizontal="center" vertical="center" wrapText="1"/>
    </xf>
    <xf numFmtId="41" fontId="5" fillId="0" borderId="17" xfId="1" applyFont="1" applyFill="1" applyBorder="1" applyAlignment="1">
      <alignment horizontal="right" vertical="center"/>
    </xf>
    <xf numFmtId="41" fontId="8" fillId="0" borderId="17" xfId="1" applyFont="1" applyFill="1" applyBorder="1" applyAlignment="1">
      <alignment horizontal="right" vertical="center"/>
    </xf>
    <xf numFmtId="167" fontId="22" fillId="0" borderId="4" xfId="4" applyNumberFormat="1" applyFont="1" applyBorder="1" applyAlignment="1">
      <alignment horizontal="center" vertical="center" wrapText="1"/>
    </xf>
    <xf numFmtId="41" fontId="8" fillId="0" borderId="4" xfId="1" applyFont="1" applyBorder="1" applyAlignment="1">
      <alignment horizontal="right" vertical="center"/>
    </xf>
    <xf numFmtId="167" fontId="12" fillId="0" borderId="1" xfId="4" applyNumberFormat="1" applyFont="1" applyBorder="1" applyAlignment="1">
      <alignment vertical="center"/>
    </xf>
    <xf numFmtId="41" fontId="8" fillId="0" borderId="23" xfId="1" applyFont="1" applyFill="1" applyBorder="1" applyAlignment="1">
      <alignment horizontal="right" vertical="center"/>
    </xf>
    <xf numFmtId="0" fontId="10" fillId="0" borderId="0" xfId="4" applyFont="1" applyAlignment="1">
      <alignment vertical="center"/>
    </xf>
    <xf numFmtId="41" fontId="10" fillId="0" borderId="0" xfId="1" applyFont="1" applyFill="1" applyAlignment="1">
      <alignment vertical="center"/>
    </xf>
    <xf numFmtId="0" fontId="12" fillId="0" borderId="4" xfId="4" applyFont="1" applyBorder="1" applyAlignment="1">
      <alignment vertical="center"/>
    </xf>
    <xf numFmtId="14" fontId="22" fillId="0" borderId="4" xfId="4" applyNumberFormat="1" applyFont="1" applyBorder="1" applyAlignment="1">
      <alignment horizontal="center" vertical="center"/>
    </xf>
    <xf numFmtId="14" fontId="22" fillId="0" borderId="4" xfId="4" quotePrefix="1" applyNumberFormat="1" applyFont="1" applyBorder="1" applyAlignment="1">
      <alignment horizontal="center" vertical="center"/>
    </xf>
    <xf numFmtId="167" fontId="22" fillId="0" borderId="4" xfId="4" applyNumberFormat="1" applyFont="1" applyBorder="1" applyAlignment="1">
      <alignment vertical="center"/>
    </xf>
    <xf numFmtId="167" fontId="22" fillId="0" borderId="4" xfId="4" applyNumberFormat="1" applyFont="1" applyBorder="1" applyAlignment="1">
      <alignment horizontal="center"/>
    </xf>
    <xf numFmtId="41" fontId="22" fillId="0" borderId="4" xfId="1" applyFont="1" applyBorder="1" applyAlignment="1">
      <alignment horizontal="center"/>
    </xf>
    <xf numFmtId="167" fontId="22" fillId="0" borderId="15" xfId="4" applyNumberFormat="1" applyFont="1" applyBorder="1" applyAlignment="1">
      <alignment vertical="center"/>
    </xf>
    <xf numFmtId="167" fontId="22" fillId="0" borderId="15" xfId="4" applyNumberFormat="1" applyFont="1" applyBorder="1" applyAlignment="1">
      <alignment horizontal="center"/>
    </xf>
    <xf numFmtId="41" fontId="22" fillId="0" borderId="15" xfId="1" applyFont="1" applyBorder="1" applyAlignment="1">
      <alignment horizontal="center"/>
    </xf>
    <xf numFmtId="167" fontId="22" fillId="0" borderId="0" xfId="4" applyNumberFormat="1" applyFont="1" applyAlignment="1">
      <alignment horizontal="center"/>
    </xf>
    <xf numFmtId="41" fontId="22" fillId="0" borderId="15" xfId="1" applyFont="1" applyFill="1" applyBorder="1" applyAlignment="1">
      <alignment horizontal="center"/>
    </xf>
    <xf numFmtId="41" fontId="26" fillId="0" borderId="17" xfId="1" applyFont="1" applyFill="1" applyBorder="1" applyAlignment="1">
      <alignment horizontal="center"/>
    </xf>
    <xf numFmtId="167" fontId="22" fillId="0" borderId="17" xfId="4" applyNumberFormat="1" applyFont="1" applyBorder="1" applyAlignment="1">
      <alignment horizontal="center"/>
    </xf>
    <xf numFmtId="41" fontId="26" fillId="0" borderId="0" xfId="1" applyFont="1" applyFill="1" applyBorder="1" applyAlignment="1">
      <alignment horizontal="center"/>
    </xf>
    <xf numFmtId="167" fontId="22" fillId="0" borderId="17" xfId="4" applyNumberFormat="1" applyFont="1" applyBorder="1" applyAlignment="1">
      <alignment vertical="center"/>
    </xf>
    <xf numFmtId="41" fontId="22" fillId="0" borderId="17" xfId="1" applyFont="1" applyFill="1" applyBorder="1" applyAlignment="1">
      <alignment horizontal="center"/>
    </xf>
    <xf numFmtId="167" fontId="22" fillId="0" borderId="10" xfId="4" applyNumberFormat="1" applyFont="1" applyBorder="1" applyAlignment="1">
      <alignment vertical="center"/>
    </xf>
    <xf numFmtId="41" fontId="22" fillId="0" borderId="0" xfId="1" applyFont="1" applyBorder="1" applyAlignment="1">
      <alignment horizontal="center"/>
    </xf>
    <xf numFmtId="41" fontId="22" fillId="0" borderId="17" xfId="1" applyFont="1" applyBorder="1" applyAlignment="1">
      <alignment horizontal="center"/>
    </xf>
    <xf numFmtId="41" fontId="26" fillId="0" borderId="0" xfId="1" applyFont="1" applyBorder="1" applyAlignment="1">
      <alignment horizontal="center"/>
    </xf>
    <xf numFmtId="41" fontId="22" fillId="0" borderId="17" xfId="1" applyFont="1" applyFill="1" applyBorder="1" applyAlignment="1">
      <alignment horizontal="right"/>
    </xf>
    <xf numFmtId="41" fontId="22" fillId="0" borderId="9" xfId="1" applyFont="1" applyFill="1" applyBorder="1" applyAlignment="1">
      <alignment horizontal="center"/>
    </xf>
    <xf numFmtId="41" fontId="22" fillId="0" borderId="9" xfId="1" applyFont="1" applyBorder="1" applyAlignment="1">
      <alignment horizontal="center"/>
    </xf>
    <xf numFmtId="167" fontId="26" fillId="0" borderId="13" xfId="4" applyNumberFormat="1" applyFont="1" applyBorder="1" applyAlignment="1">
      <alignment vertical="center"/>
    </xf>
    <xf numFmtId="167" fontId="22" fillId="0" borderId="18" xfId="4" applyNumberFormat="1" applyFont="1" applyBorder="1" applyAlignment="1">
      <alignment horizontal="center"/>
    </xf>
    <xf numFmtId="41" fontId="22" fillId="0" borderId="13" xfId="1" applyFont="1" applyBorder="1" applyAlignment="1">
      <alignment horizontal="right"/>
    </xf>
    <xf numFmtId="41" fontId="26" fillId="0" borderId="12" xfId="1" applyFont="1" applyBorder="1" applyAlignment="1">
      <alignment horizontal="center"/>
    </xf>
    <xf numFmtId="167" fontId="26" fillId="0" borderId="19" xfId="4" applyNumberFormat="1" applyFont="1" applyBorder="1" applyAlignment="1">
      <alignment vertical="center"/>
    </xf>
    <xf numFmtId="167" fontId="22" fillId="0" borderId="13" xfId="4" applyNumberFormat="1" applyFont="1" applyBorder="1" applyAlignment="1">
      <alignment horizontal="center"/>
    </xf>
    <xf numFmtId="41" fontId="26" fillId="0" borderId="13" xfId="1" applyFont="1" applyBorder="1" applyAlignment="1">
      <alignment horizontal="center"/>
    </xf>
    <xf numFmtId="167" fontId="26" fillId="0" borderId="0" xfId="4" applyNumberFormat="1" applyFont="1" applyAlignment="1">
      <alignment vertical="center"/>
    </xf>
    <xf numFmtId="0" fontId="12" fillId="0" borderId="15" xfId="4" applyFont="1" applyBorder="1" applyAlignment="1">
      <alignment horizontal="center" vertical="center"/>
    </xf>
    <xf numFmtId="17" fontId="12" fillId="0" borderId="15" xfId="4" applyNumberFormat="1" applyFont="1" applyBorder="1" applyAlignment="1">
      <alignment horizontal="center" vertical="center"/>
    </xf>
    <xf numFmtId="17" fontId="12" fillId="0" borderId="4" xfId="4" applyNumberFormat="1" applyFont="1" applyBorder="1" applyAlignment="1">
      <alignment horizontal="center" vertical="center"/>
    </xf>
    <xf numFmtId="0" fontId="10" fillId="0" borderId="15" xfId="4" applyFont="1" applyBorder="1" applyAlignment="1">
      <alignment vertical="center"/>
    </xf>
    <xf numFmtId="41" fontId="10" fillId="0" borderId="15" xfId="1" applyFont="1" applyFill="1" applyBorder="1" applyAlignment="1">
      <alignment vertical="center"/>
    </xf>
    <xf numFmtId="41" fontId="10" fillId="0" borderId="20" xfId="1" applyFont="1" applyFill="1" applyBorder="1" applyAlignment="1">
      <alignment vertical="center"/>
    </xf>
    <xf numFmtId="0" fontId="10" fillId="0" borderId="13" xfId="4" applyFont="1" applyBorder="1" applyAlignment="1">
      <alignment vertical="center"/>
    </xf>
    <xf numFmtId="169" fontId="10" fillId="0" borderId="13" xfId="1" applyNumberFormat="1" applyFont="1" applyFill="1" applyBorder="1" applyAlignment="1">
      <alignment vertical="center"/>
    </xf>
    <xf numFmtId="169" fontId="10" fillId="0" borderId="12" xfId="1" applyNumberFormat="1" applyFont="1" applyFill="1" applyBorder="1" applyAlignment="1">
      <alignment vertical="center"/>
    </xf>
    <xf numFmtId="169" fontId="5" fillId="0" borderId="0" xfId="0" applyNumberFormat="1" applyFont="1"/>
    <xf numFmtId="0" fontId="8"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165" fontId="5" fillId="0" borderId="4" xfId="1" applyNumberFormat="1" applyFont="1" applyBorder="1" applyAlignment="1">
      <alignment horizontal="center" vertical="center"/>
    </xf>
    <xf numFmtId="165" fontId="5" fillId="2" borderId="4" xfId="1" applyNumberFormat="1" applyFont="1" applyFill="1" applyBorder="1" applyAlignment="1">
      <alignment horizontal="center" vertical="center"/>
    </xf>
    <xf numFmtId="41" fontId="5" fillId="2" borderId="4" xfId="1" applyFont="1" applyFill="1" applyBorder="1" applyAlignment="1">
      <alignment horizontal="center" vertical="center"/>
    </xf>
    <xf numFmtId="10" fontId="10" fillId="0" borderId="4" xfId="2" applyNumberFormat="1" applyFont="1" applyBorder="1" applyAlignment="1">
      <alignment horizontal="center" vertical="center"/>
    </xf>
    <xf numFmtId="165" fontId="5" fillId="0" borderId="3" xfId="1" applyNumberFormat="1" applyFont="1" applyBorder="1" applyAlignment="1">
      <alignment horizontal="center" vertical="center"/>
    </xf>
    <xf numFmtId="165" fontId="8" fillId="2" borderId="4" xfId="1" applyNumberFormat="1" applyFont="1" applyFill="1" applyBorder="1" applyAlignment="1">
      <alignment horizontal="center" vertical="center"/>
    </xf>
    <xf numFmtId="9" fontId="8" fillId="0" borderId="4" xfId="2" applyFont="1" applyBorder="1" applyAlignment="1">
      <alignment horizontal="center"/>
    </xf>
    <xf numFmtId="165" fontId="5" fillId="0" borderId="4" xfId="1" applyNumberFormat="1" applyFont="1" applyBorder="1"/>
    <xf numFmtId="165" fontId="5" fillId="0" borderId="3" xfId="1" applyNumberFormat="1" applyFont="1" applyBorder="1"/>
    <xf numFmtId="169" fontId="5" fillId="0" borderId="20" xfId="1" applyNumberFormat="1" applyFont="1" applyBorder="1"/>
    <xf numFmtId="0" fontId="5" fillId="0" borderId="15" xfId="0" applyFont="1" applyBorder="1" applyAlignment="1">
      <alignment wrapText="1"/>
    </xf>
    <xf numFmtId="0" fontId="5" fillId="0" borderId="17" xfId="0" applyFont="1" applyBorder="1" applyAlignment="1">
      <alignment wrapText="1"/>
    </xf>
    <xf numFmtId="3" fontId="8" fillId="0" borderId="4" xfId="0" applyNumberFormat="1" applyFont="1" applyBorder="1" applyAlignment="1">
      <alignment horizontal="left"/>
    </xf>
    <xf numFmtId="3" fontId="5" fillId="0" borderId="15" xfId="0" applyNumberFormat="1" applyFont="1" applyBorder="1" applyAlignment="1">
      <alignment horizontal="left" vertical="center"/>
    </xf>
    <xf numFmtId="3" fontId="5" fillId="0" borderId="17" xfId="0" applyNumberFormat="1" applyFont="1" applyBorder="1" applyAlignment="1">
      <alignment horizontal="left" vertical="center"/>
    </xf>
    <xf numFmtId="0" fontId="14" fillId="0" borderId="13" xfId="0" applyFont="1" applyBorder="1" applyAlignment="1">
      <alignment horizontal="right"/>
    </xf>
    <xf numFmtId="0" fontId="10" fillId="0" borderId="4" xfId="1" applyNumberFormat="1" applyFont="1" applyFill="1" applyBorder="1" applyAlignment="1">
      <alignment horizontal="center" vertical="center"/>
    </xf>
    <xf numFmtId="41" fontId="10" fillId="0" borderId="17" xfId="1" applyFont="1" applyFill="1" applyBorder="1" applyAlignment="1">
      <alignment horizontal="center" vertical="center"/>
    </xf>
    <xf numFmtId="0" fontId="8" fillId="0" borderId="6" xfId="0" applyFont="1" applyBorder="1" applyAlignment="1">
      <alignment horizontal="center" vertical="center"/>
    </xf>
    <xf numFmtId="169" fontId="5" fillId="0" borderId="9" xfId="1" applyNumberFormat="1" applyFont="1" applyBorder="1"/>
    <xf numFmtId="169" fontId="5" fillId="0" borderId="12" xfId="1" applyNumberFormat="1" applyFont="1" applyBorder="1"/>
    <xf numFmtId="0" fontId="12" fillId="0" borderId="4" xfId="0" applyFont="1" applyBorder="1" applyAlignment="1">
      <alignment horizontal="center" vertical="center"/>
    </xf>
    <xf numFmtId="41" fontId="12" fillId="0" borderId="4" xfId="1" applyFont="1" applyBorder="1" applyAlignment="1">
      <alignment vertical="center"/>
    </xf>
    <xf numFmtId="14" fontId="12" fillId="0" borderId="4" xfId="1" applyNumberFormat="1" applyFont="1" applyBorder="1" applyAlignment="1">
      <alignment horizontal="center" vertical="center"/>
    </xf>
    <xf numFmtId="41" fontId="10" fillId="0" borderId="10" xfId="1" applyFont="1" applyBorder="1" applyAlignment="1">
      <alignment horizontal="left" vertical="center"/>
    </xf>
    <xf numFmtId="41" fontId="12" fillId="0" borderId="1" xfId="1" applyFont="1" applyBorder="1" applyAlignment="1">
      <alignment horizontal="left" vertical="center"/>
    </xf>
    <xf numFmtId="41" fontId="12" fillId="0" borderId="1" xfId="1" applyFont="1" applyBorder="1" applyAlignment="1">
      <alignment vertical="center"/>
    </xf>
    <xf numFmtId="41" fontId="12" fillId="0" borderId="4" xfId="1" quotePrefix="1" applyFont="1" applyBorder="1" applyAlignment="1">
      <alignment horizontal="left" vertical="center"/>
    </xf>
    <xf numFmtId="41" fontId="12" fillId="0" borderId="4" xfId="1" quotePrefix="1" applyFont="1" applyBorder="1" applyAlignment="1">
      <alignment horizontal="center" vertical="center"/>
    </xf>
    <xf numFmtId="0" fontId="8" fillId="0" borderId="0" xfId="0" applyFont="1" applyAlignment="1">
      <alignment horizontal="centerContinuous"/>
    </xf>
    <xf numFmtId="0" fontId="19" fillId="0" borderId="0" xfId="0" applyFont="1" applyAlignment="1">
      <alignment horizontal="centerContinuous"/>
    </xf>
    <xf numFmtId="0" fontId="0" fillId="0" borderId="0" xfId="0" applyAlignment="1">
      <alignment horizontal="centerContinuous"/>
    </xf>
    <xf numFmtId="41" fontId="10" fillId="0" borderId="17" xfId="1" applyFont="1" applyFill="1" applyBorder="1" applyAlignment="1">
      <alignment horizontal="left" vertical="center"/>
    </xf>
    <xf numFmtId="164" fontId="5" fillId="0" borderId="10" xfId="10" applyFont="1" applyBorder="1"/>
    <xf numFmtId="3" fontId="10" fillId="0" borderId="4" xfId="0" applyNumberFormat="1" applyFont="1" applyBorder="1" applyAlignment="1">
      <alignment horizontal="center" vertical="center"/>
    </xf>
    <xf numFmtId="41" fontId="10" fillId="0" borderId="4" xfId="7" applyFont="1" applyFill="1" applyBorder="1" applyAlignment="1">
      <alignment horizontal="center" vertical="center"/>
    </xf>
    <xf numFmtId="169" fontId="5" fillId="0" borderId="17" xfId="1" applyNumberFormat="1" applyFont="1" applyBorder="1"/>
    <xf numFmtId="41" fontId="5" fillId="0" borderId="15" xfId="1" applyFont="1" applyBorder="1" applyAlignment="1">
      <alignment horizontal="left"/>
    </xf>
    <xf numFmtId="168" fontId="5" fillId="0" borderId="17" xfId="1" applyNumberFormat="1" applyFont="1" applyBorder="1" applyAlignment="1">
      <alignment horizontal="left"/>
    </xf>
    <xf numFmtId="168" fontId="19" fillId="0" borderId="13" xfId="1" applyNumberFormat="1" applyFont="1" applyBorder="1" applyAlignment="1">
      <alignment horizontal="left"/>
    </xf>
    <xf numFmtId="41" fontId="0" fillId="0" borderId="0" xfId="1" applyFont="1"/>
    <xf numFmtId="0" fontId="12" fillId="0" borderId="16" xfId="0" applyFont="1" applyBorder="1" applyAlignment="1">
      <alignment vertical="center"/>
    </xf>
    <xf numFmtId="3" fontId="8" fillId="0" borderId="3" xfId="0" applyNumberFormat="1" applyFont="1" applyBorder="1" applyAlignment="1">
      <alignment horizontal="left"/>
    </xf>
    <xf numFmtId="41" fontId="8" fillId="0" borderId="4" xfId="0" applyNumberFormat="1" applyFont="1" applyBorder="1"/>
    <xf numFmtId="41" fontId="10" fillId="0" borderId="10" xfId="1" applyFont="1" applyFill="1" applyBorder="1" applyAlignment="1">
      <alignment horizontal="center" vertical="center"/>
    </xf>
    <xf numFmtId="3" fontId="12" fillId="0" borderId="4" xfId="0" applyNumberFormat="1" applyFont="1" applyBorder="1" applyAlignment="1">
      <alignment horizontal="right"/>
    </xf>
    <xf numFmtId="3" fontId="12" fillId="0" borderId="4" xfId="0" applyNumberFormat="1" applyFont="1" applyBorder="1"/>
    <xf numFmtId="41" fontId="12" fillId="0" borderId="4" xfId="1" applyFont="1" applyFill="1" applyBorder="1" applyAlignment="1">
      <alignment horizontal="center"/>
    </xf>
    <xf numFmtId="0" fontId="12" fillId="0" borderId="4" xfId="0" applyFont="1" applyBorder="1" applyAlignment="1">
      <alignment horizontal="center"/>
    </xf>
    <xf numFmtId="41" fontId="12" fillId="0" borderId="4" xfId="12" applyFont="1" applyFill="1" applyBorder="1"/>
    <xf numFmtId="0" fontId="22" fillId="0" borderId="0" xfId="4" applyFont="1" applyAlignment="1">
      <alignment horizontal="center"/>
    </xf>
    <xf numFmtId="169" fontId="8" fillId="0" borderId="32" xfId="1" applyNumberFormat="1" applyFont="1" applyBorder="1"/>
    <xf numFmtId="41" fontId="8" fillId="0" borderId="23" xfId="1" applyFont="1" applyBorder="1" applyAlignment="1">
      <alignment horizontal="center" vertical="center"/>
    </xf>
    <xf numFmtId="41" fontId="5" fillId="0" borderId="9" xfId="1" applyFont="1" applyFill="1" applyBorder="1" applyAlignment="1">
      <alignment horizontal="right" vertical="center"/>
    </xf>
    <xf numFmtId="14" fontId="8" fillId="0" borderId="20" xfId="0" applyNumberFormat="1" applyFont="1" applyBorder="1" applyAlignment="1">
      <alignment horizontal="center" vertical="center"/>
    </xf>
    <xf numFmtId="0" fontId="5" fillId="0" borderId="16" xfId="0" applyFont="1" applyBorder="1" applyAlignment="1">
      <alignment vertical="center"/>
    </xf>
    <xf numFmtId="0" fontId="5" fillId="0" borderId="10" xfId="0" applyFont="1" applyBorder="1" applyAlignment="1">
      <alignment horizontal="left" vertical="center"/>
    </xf>
    <xf numFmtId="41" fontId="5" fillId="0" borderId="17" xfId="1" applyFont="1" applyBorder="1" applyAlignment="1">
      <alignment horizontal="right"/>
    </xf>
    <xf numFmtId="168" fontId="8" fillId="0" borderId="13" xfId="1" applyNumberFormat="1" applyFont="1" applyBorder="1"/>
    <xf numFmtId="14" fontId="5" fillId="0" borderId="10" xfId="0" applyNumberFormat="1" applyFont="1" applyBorder="1" applyAlignment="1">
      <alignment horizontal="center" vertical="center"/>
    </xf>
    <xf numFmtId="14" fontId="5" fillId="0" borderId="9" xfId="0" applyNumberFormat="1" applyFont="1" applyBorder="1" applyAlignment="1">
      <alignment horizontal="center" vertical="center"/>
    </xf>
    <xf numFmtId="14" fontId="5" fillId="0" borderId="16" xfId="0" applyNumberFormat="1" applyFont="1" applyBorder="1" applyAlignment="1">
      <alignment horizontal="center" vertical="center"/>
    </xf>
    <xf numFmtId="164" fontId="10" fillId="0" borderId="10" xfId="10" applyFont="1" applyBorder="1" applyAlignment="1">
      <alignment horizontal="center" vertical="center"/>
    </xf>
    <xf numFmtId="164" fontId="10" fillId="0" borderId="17" xfId="10" applyFont="1" applyFill="1" applyBorder="1" applyAlignment="1">
      <alignment horizontal="center" vertical="center"/>
    </xf>
    <xf numFmtId="0" fontId="12" fillId="0" borderId="4" xfId="8" applyFont="1" applyBorder="1" applyAlignment="1">
      <alignment horizontal="center" vertical="center"/>
    </xf>
    <xf numFmtId="41" fontId="12" fillId="0" borderId="4" xfId="1" quotePrefix="1" applyFont="1" applyFill="1" applyBorder="1" applyAlignment="1">
      <alignment horizontal="left" vertical="center"/>
    </xf>
    <xf numFmtId="41" fontId="12" fillId="0" borderId="4" xfId="1" applyFont="1" applyFill="1" applyBorder="1" applyAlignment="1">
      <alignment horizontal="left" vertical="center"/>
    </xf>
    <xf numFmtId="41" fontId="12" fillId="0" borderId="4" xfId="1" applyFont="1" applyFill="1" applyBorder="1" applyAlignment="1">
      <alignment vertical="center"/>
    </xf>
    <xf numFmtId="41" fontId="5" fillId="0" borderId="4" xfId="1" applyFont="1" applyBorder="1" applyAlignment="1">
      <alignment horizontal="right" vertical="center"/>
    </xf>
    <xf numFmtId="0" fontId="5" fillId="0" borderId="19" xfId="0" applyFont="1" applyBorder="1" applyAlignment="1">
      <alignment horizontal="left" vertical="center"/>
    </xf>
    <xf numFmtId="41" fontId="5" fillId="0" borderId="15" xfId="1" applyFont="1" applyBorder="1" applyAlignment="1">
      <alignment horizontal="left" vertical="center"/>
    </xf>
    <xf numFmtId="41" fontId="5" fillId="0" borderId="13" xfId="1" applyFont="1" applyBorder="1" applyAlignment="1">
      <alignment horizontal="left"/>
    </xf>
    <xf numFmtId="0" fontId="5" fillId="0" borderId="5" xfId="0" applyFont="1" applyBorder="1" applyAlignment="1">
      <alignment horizontal="center" vertical="center"/>
    </xf>
    <xf numFmtId="14" fontId="5" fillId="0" borderId="10" xfId="0" applyNumberFormat="1" applyFont="1" applyBorder="1"/>
    <xf numFmtId="49" fontId="31" fillId="0" borderId="0" xfId="0" applyNumberFormat="1" applyFont="1" applyAlignment="1">
      <alignment horizontal="left" vertical="center" wrapText="1" readingOrder="1"/>
    </xf>
    <xf numFmtId="41" fontId="5" fillId="0" borderId="0" xfId="1" applyFont="1" applyAlignment="1">
      <alignment horizontal="center" vertical="center"/>
    </xf>
    <xf numFmtId="14" fontId="5" fillId="0" borderId="9" xfId="0" applyNumberFormat="1" applyFont="1" applyBorder="1"/>
    <xf numFmtId="168" fontId="5" fillId="0" borderId="5" xfId="1" applyNumberFormat="1" applyFont="1" applyBorder="1" applyAlignment="1">
      <alignment horizontal="center" vertical="center"/>
    </xf>
    <xf numFmtId="14" fontId="5" fillId="0" borderId="20" xfId="0" applyNumberFormat="1" applyFont="1" applyBorder="1" applyAlignment="1">
      <alignment horizontal="center" vertical="center"/>
    </xf>
    <xf numFmtId="168" fontId="5" fillId="0" borderId="0" xfId="1" applyNumberFormat="1" applyFont="1" applyAlignment="1">
      <alignment horizontal="center" vertical="center"/>
    </xf>
    <xf numFmtId="14" fontId="5" fillId="0" borderId="10" xfId="0" applyNumberFormat="1" applyFont="1" applyBorder="1" applyAlignment="1">
      <alignment horizontal="left" vertical="center"/>
    </xf>
    <xf numFmtId="41" fontId="8" fillId="0" borderId="9" xfId="1" applyFont="1" applyFill="1" applyBorder="1" applyAlignment="1">
      <alignment horizontal="right" vertical="center"/>
    </xf>
    <xf numFmtId="41" fontId="5" fillId="0" borderId="9" xfId="1" applyFont="1" applyFill="1" applyBorder="1" applyAlignment="1">
      <alignment horizontal="right"/>
    </xf>
    <xf numFmtId="41" fontId="8" fillId="0" borderId="4" xfId="1" applyFont="1" applyFill="1" applyBorder="1" applyAlignment="1">
      <alignment horizontal="right" vertical="center"/>
    </xf>
    <xf numFmtId="167" fontId="22" fillId="0" borderId="16" xfId="4" applyNumberFormat="1" applyFont="1" applyBorder="1" applyAlignment="1">
      <alignment vertical="center"/>
    </xf>
    <xf numFmtId="41" fontId="22" fillId="0" borderId="5" xfId="1" applyFont="1" applyFill="1" applyBorder="1" applyAlignment="1">
      <alignment horizontal="center"/>
    </xf>
    <xf numFmtId="167" fontId="26" fillId="0" borderId="17" xfId="4" applyNumberFormat="1" applyFont="1" applyBorder="1" applyAlignment="1">
      <alignment vertical="center"/>
    </xf>
    <xf numFmtId="167" fontId="26" fillId="0" borderId="10" xfId="4" applyNumberFormat="1" applyFont="1" applyBorder="1" applyAlignment="1">
      <alignment vertical="center"/>
    </xf>
    <xf numFmtId="41" fontId="22" fillId="0" borderId="0" xfId="1" applyFont="1" applyFill="1" applyBorder="1" applyAlignment="1">
      <alignment horizontal="center"/>
    </xf>
    <xf numFmtId="41" fontId="26" fillId="0" borderId="9" xfId="1" applyFont="1" applyFill="1" applyBorder="1" applyAlignment="1">
      <alignment horizontal="center"/>
    </xf>
    <xf numFmtId="41" fontId="10" fillId="0" borderId="17" xfId="1" applyFont="1" applyBorder="1" applyAlignment="1">
      <alignment vertical="center"/>
    </xf>
    <xf numFmtId="0" fontId="13" fillId="0" borderId="0" xfId="0" applyFont="1"/>
    <xf numFmtId="0" fontId="32" fillId="0" borderId="0" xfId="0" applyFont="1"/>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center" vertical="top"/>
    </xf>
    <xf numFmtId="41" fontId="5" fillId="0" borderId="5" xfId="1" applyFont="1" applyBorder="1" applyAlignment="1">
      <alignment horizontal="center" vertical="top"/>
    </xf>
    <xf numFmtId="0" fontId="5" fillId="0" borderId="0" xfId="0" applyFont="1" applyAlignment="1">
      <alignment horizontal="center" vertical="top"/>
    </xf>
    <xf numFmtId="41" fontId="5" fillId="0" borderId="0" xfId="1" applyFont="1" applyAlignment="1">
      <alignment horizontal="center" vertical="top"/>
    </xf>
    <xf numFmtId="14" fontId="5" fillId="0" borderId="16" xfId="0" applyNumberFormat="1" applyFont="1" applyBorder="1" applyAlignment="1">
      <alignment horizontal="center" vertical="top"/>
    </xf>
    <xf numFmtId="49" fontId="31" fillId="0" borderId="5" xfId="0" applyNumberFormat="1" applyFont="1" applyBorder="1" applyAlignment="1">
      <alignment horizontal="center" vertical="top" wrapText="1" readingOrder="1"/>
    </xf>
    <xf numFmtId="14" fontId="5" fillId="0" borderId="20" xfId="0" applyNumberFormat="1" applyFont="1" applyBorder="1" applyAlignment="1">
      <alignment horizontal="center" vertical="top"/>
    </xf>
    <xf numFmtId="14" fontId="5" fillId="0" borderId="10" xfId="0" applyNumberFormat="1" applyFont="1" applyBorder="1" applyAlignment="1">
      <alignment horizontal="center" vertical="top"/>
    </xf>
    <xf numFmtId="49" fontId="31" fillId="0" borderId="0" xfId="0" applyNumberFormat="1" applyFont="1" applyAlignment="1">
      <alignment horizontal="center" vertical="top" wrapText="1" readingOrder="1"/>
    </xf>
    <xf numFmtId="14" fontId="5" fillId="0" borderId="9" xfId="0" applyNumberFormat="1" applyFont="1" applyBorder="1" applyAlignment="1">
      <alignment horizontal="center" vertical="top"/>
    </xf>
    <xf numFmtId="166" fontId="5" fillId="0" borderId="0" xfId="1" applyNumberFormat="1" applyFont="1" applyAlignment="1">
      <alignment horizontal="center" vertical="center"/>
    </xf>
    <xf numFmtId="41" fontId="10" fillId="0" borderId="16" xfId="1" applyFont="1" applyFill="1" applyBorder="1" applyAlignment="1">
      <alignment vertical="center" wrapText="1"/>
    </xf>
    <xf numFmtId="17" fontId="24" fillId="0" borderId="15" xfId="4" applyNumberFormat="1" applyFont="1" applyBorder="1" applyAlignment="1">
      <alignment horizontal="center" vertical="center" wrapText="1"/>
    </xf>
    <xf numFmtId="17" fontId="24" fillId="0" borderId="20" xfId="4" applyNumberFormat="1" applyFont="1" applyBorder="1" applyAlignment="1">
      <alignment horizontal="center" vertical="center" wrapText="1"/>
    </xf>
    <xf numFmtId="41" fontId="12" fillId="0" borderId="15" xfId="1" quotePrefix="1" applyFont="1" applyFill="1" applyBorder="1" applyAlignment="1">
      <alignment horizontal="center" vertical="center" wrapText="1"/>
    </xf>
    <xf numFmtId="167" fontId="12" fillId="0" borderId="10" xfId="4" applyNumberFormat="1" applyFont="1" applyBorder="1" applyAlignment="1">
      <alignment vertical="center"/>
    </xf>
    <xf numFmtId="0" fontId="7" fillId="0" borderId="10" xfId="0" applyFont="1" applyBorder="1"/>
    <xf numFmtId="167" fontId="25" fillId="0" borderId="10" xfId="4" applyNumberFormat="1" applyFont="1" applyBorder="1" applyAlignment="1">
      <alignment vertical="center"/>
    </xf>
    <xf numFmtId="0" fontId="25" fillId="0" borderId="10" xfId="4" applyFont="1" applyBorder="1" applyAlignment="1">
      <alignment vertical="center"/>
    </xf>
    <xf numFmtId="0" fontId="10" fillId="0" borderId="10" xfId="4" applyFont="1" applyBorder="1" applyAlignment="1">
      <alignment vertical="center"/>
    </xf>
    <xf numFmtId="167" fontId="22" fillId="0" borderId="17" xfId="4" applyNumberFormat="1" applyFont="1" applyBorder="1" applyAlignment="1">
      <alignment horizontal="center" vertical="center"/>
    </xf>
    <xf numFmtId="0" fontId="10" fillId="0" borderId="10" xfId="0" applyFont="1" applyBorder="1" applyAlignment="1">
      <alignment horizontal="left" vertical="top"/>
    </xf>
    <xf numFmtId="0" fontId="12" fillId="0" borderId="10" xfId="0" applyFont="1" applyBorder="1"/>
    <xf numFmtId="0" fontId="8" fillId="0" borderId="1" xfId="0" applyFont="1" applyBorder="1" applyAlignment="1">
      <alignment horizontal="center" vertical="center" wrapText="1"/>
    </xf>
    <xf numFmtId="41" fontId="5" fillId="0" borderId="17" xfId="1" applyFont="1" applyBorder="1" applyAlignment="1">
      <alignment horizontal="right" vertical="center"/>
    </xf>
    <xf numFmtId="168" fontId="5" fillId="0" borderId="0" xfId="1" applyNumberFormat="1" applyFont="1" applyBorder="1" applyAlignment="1">
      <alignment horizontal="center"/>
    </xf>
    <xf numFmtId="0" fontId="5" fillId="0" borderId="1" xfId="0" applyFont="1" applyBorder="1" applyAlignment="1">
      <alignment horizontal="left" vertical="center" wrapText="1"/>
    </xf>
    <xf numFmtId="168" fontId="5" fillId="0" borderId="2" xfId="1" applyNumberFormat="1" applyFont="1" applyBorder="1" applyAlignment="1">
      <alignment horizontal="center"/>
    </xf>
    <xf numFmtId="168" fontId="5" fillId="0" borderId="3" xfId="1" applyNumberFormat="1" applyFont="1" applyBorder="1" applyAlignment="1">
      <alignment horizontal="center"/>
    </xf>
    <xf numFmtId="14" fontId="8" fillId="0" borderId="4" xfId="1" applyNumberFormat="1" applyFont="1" applyBorder="1" applyAlignment="1">
      <alignment horizontal="right"/>
    </xf>
    <xf numFmtId="14" fontId="8" fillId="0" borderId="3" xfId="1" applyNumberFormat="1" applyFont="1" applyBorder="1" applyAlignment="1">
      <alignment horizontal="right"/>
    </xf>
    <xf numFmtId="0" fontId="5" fillId="0" borderId="13" xfId="0" applyFont="1" applyBorder="1" applyAlignment="1">
      <alignment vertical="center"/>
    </xf>
    <xf numFmtId="0" fontId="5" fillId="0" borderId="15" xfId="0" applyFont="1" applyBorder="1" applyAlignment="1">
      <alignment vertical="center"/>
    </xf>
    <xf numFmtId="169" fontId="5" fillId="0" borderId="15" xfId="1" applyNumberFormat="1" applyFont="1" applyBorder="1" applyAlignment="1">
      <alignment horizontal="center" vertical="center"/>
    </xf>
    <xf numFmtId="169" fontId="5" fillId="0" borderId="17" xfId="1" applyNumberFormat="1" applyFont="1" applyBorder="1" applyAlignment="1">
      <alignment horizontal="center" vertical="center"/>
    </xf>
    <xf numFmtId="41" fontId="5" fillId="0" borderId="15" xfId="1" applyFont="1" applyBorder="1" applyAlignment="1">
      <alignment horizontal="center" vertical="center"/>
    </xf>
    <xf numFmtId="41" fontId="5" fillId="0" borderId="17" xfId="1" applyFont="1" applyBorder="1" applyAlignment="1">
      <alignment horizontal="center" vertical="center"/>
    </xf>
    <xf numFmtId="0" fontId="12" fillId="0" borderId="13" xfId="0" applyFont="1" applyBorder="1"/>
    <xf numFmtId="41" fontId="12" fillId="0" borderId="13" xfId="1" applyFont="1" applyBorder="1" applyAlignment="1">
      <alignment horizontal="right"/>
    </xf>
    <xf numFmtId="0" fontId="5" fillId="0" borderId="25" xfId="0" applyFont="1" applyBorder="1" applyAlignment="1">
      <alignment vertical="center"/>
    </xf>
    <xf numFmtId="41" fontId="5" fillId="0" borderId="26" xfId="1" applyFont="1" applyFill="1" applyBorder="1" applyAlignment="1">
      <alignment vertical="center"/>
    </xf>
    <xf numFmtId="10" fontId="5" fillId="0" borderId="26" xfId="2" applyNumberFormat="1" applyFont="1" applyFill="1" applyBorder="1" applyAlignment="1">
      <alignment vertical="center"/>
    </xf>
    <xf numFmtId="10" fontId="5" fillId="0" borderId="27" xfId="2" applyNumberFormat="1" applyFont="1" applyFill="1" applyBorder="1" applyAlignment="1">
      <alignment vertical="center"/>
    </xf>
    <xf numFmtId="0" fontId="5" fillId="0" borderId="11" xfId="0" applyFont="1" applyBorder="1" applyAlignment="1">
      <alignment vertical="center"/>
    </xf>
    <xf numFmtId="41" fontId="5" fillId="0" borderId="13" xfId="1" applyFont="1" applyFill="1" applyBorder="1" applyAlignment="1">
      <alignment vertical="center"/>
    </xf>
    <xf numFmtId="10" fontId="5" fillId="0" borderId="13" xfId="2" applyNumberFormat="1" applyFont="1" applyFill="1" applyBorder="1" applyAlignment="1">
      <alignment vertical="center"/>
    </xf>
    <xf numFmtId="10" fontId="5" fillId="0" borderId="31" xfId="2" applyNumberFormat="1" applyFont="1" applyFill="1" applyBorder="1" applyAlignment="1">
      <alignment vertical="center"/>
    </xf>
    <xf numFmtId="169" fontId="5" fillId="0" borderId="17" xfId="1" applyNumberFormat="1" applyFont="1" applyBorder="1" applyAlignment="1">
      <alignment horizontal="right"/>
    </xf>
    <xf numFmtId="169" fontId="5" fillId="0" borderId="15" xfId="1" applyNumberFormat="1" applyFont="1" applyBorder="1"/>
    <xf numFmtId="41" fontId="10" fillId="0" borderId="15" xfId="1" applyFont="1" applyBorder="1" applyAlignment="1">
      <alignment horizontal="right" vertical="center"/>
    </xf>
    <xf numFmtId="41" fontId="5" fillId="0" borderId="13" xfId="1" applyFont="1" applyFill="1" applyBorder="1"/>
    <xf numFmtId="41" fontId="5" fillId="0" borderId="9" xfId="1" applyFont="1" applyBorder="1" applyAlignment="1">
      <alignment horizontal="right" vertical="center"/>
    </xf>
    <xf numFmtId="164" fontId="5" fillId="0" borderId="15" xfId="10" applyFont="1" applyBorder="1"/>
    <xf numFmtId="0" fontId="21" fillId="0" borderId="0" xfId="4" applyFont="1" applyAlignment="1">
      <alignment horizontal="center"/>
    </xf>
    <xf numFmtId="0" fontId="22" fillId="0" borderId="0" xfId="4" applyFont="1" applyAlignment="1">
      <alignment horizontal="center"/>
    </xf>
    <xf numFmtId="0" fontId="27" fillId="0" borderId="16" xfId="3" applyFont="1" applyFill="1" applyBorder="1" applyAlignment="1">
      <alignment horizontal="center" vertical="center"/>
    </xf>
    <xf numFmtId="0" fontId="27" fillId="0" borderId="19" xfId="3" applyFont="1" applyFill="1" applyBorder="1" applyAlignment="1">
      <alignment horizontal="center" vertical="center"/>
    </xf>
    <xf numFmtId="0" fontId="27" fillId="0" borderId="15" xfId="3" applyFont="1" applyFill="1" applyBorder="1" applyAlignment="1">
      <alignment horizontal="center" vertical="center"/>
    </xf>
    <xf numFmtId="0" fontId="27" fillId="0" borderId="13" xfId="3" applyFont="1" applyFill="1" applyBorder="1" applyAlignment="1">
      <alignment horizontal="center" vertical="center"/>
    </xf>
    <xf numFmtId="0" fontId="21" fillId="2" borderId="0" xfId="5" applyFont="1" applyFill="1" applyAlignment="1">
      <alignment horizontal="center" vertical="center"/>
    </xf>
    <xf numFmtId="0" fontId="22" fillId="0" borderId="0" xfId="4" applyFont="1" applyAlignment="1">
      <alignment horizontal="center" vertical="top"/>
    </xf>
    <xf numFmtId="0" fontId="23" fillId="0" borderId="0" xfId="4" applyFont="1" applyAlignment="1">
      <alignment horizontal="center"/>
    </xf>
    <xf numFmtId="0" fontId="29" fillId="0" borderId="0" xfId="0" applyFont="1" applyAlignment="1">
      <alignment horizontal="left"/>
    </xf>
    <xf numFmtId="0" fontId="5" fillId="0" borderId="0" xfId="0" applyFont="1"/>
    <xf numFmtId="0" fontId="8" fillId="0" borderId="0" xfId="0" applyFont="1" applyAlignment="1">
      <alignment horizont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top" wrapText="1"/>
    </xf>
    <xf numFmtId="0" fontId="5" fillId="0" borderId="0" xfId="0" applyFont="1" applyAlignment="1">
      <alignment horizontal="justify" vertical="top" wrapText="1"/>
    </xf>
    <xf numFmtId="0" fontId="5" fillId="0" borderId="0" xfId="0" applyFont="1" applyAlignment="1">
      <alignment horizontal="justify" vertical="top"/>
    </xf>
    <xf numFmtId="0" fontId="10" fillId="0" borderId="0" xfId="0" applyFont="1" applyAlignment="1">
      <alignment horizontal="justify" wrapText="1"/>
    </xf>
    <xf numFmtId="0" fontId="16" fillId="0" borderId="0" xfId="0" applyFont="1" applyAlignment="1">
      <alignment horizontal="justify" wrapText="1"/>
    </xf>
    <xf numFmtId="0" fontId="8"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top" wrapText="1"/>
    </xf>
    <xf numFmtId="0" fontId="8" fillId="0" borderId="0" xfId="0" applyFont="1" applyAlignment="1">
      <alignment horizontal="left"/>
    </xf>
    <xf numFmtId="0" fontId="5" fillId="0" borderId="0" xfId="0" applyFont="1" applyAlignment="1">
      <alignment horizontal="left"/>
    </xf>
    <xf numFmtId="0" fontId="7"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justify" wrapText="1"/>
    </xf>
    <xf numFmtId="0" fontId="8" fillId="0" borderId="0" xfId="0" applyFont="1" applyAlignment="1">
      <alignment horizontal="left"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65" fontId="8" fillId="0" borderId="1" xfId="1" applyNumberFormat="1" applyFont="1" applyBorder="1" applyAlignment="1">
      <alignment horizontal="center"/>
    </xf>
    <xf numFmtId="165" fontId="8" fillId="0" borderId="3" xfId="1" applyNumberFormat="1" applyFont="1" applyBorder="1" applyAlignment="1">
      <alignment horizontal="center"/>
    </xf>
    <xf numFmtId="0" fontId="32" fillId="0" borderId="0" xfId="0" applyFont="1" applyAlignment="1">
      <alignment horizontal="left" vertical="top"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0" xfId="0" applyFont="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justify" vertical="center" wrapText="1"/>
    </xf>
    <xf numFmtId="0" fontId="8" fillId="0" borderId="0" xfId="0" applyFont="1" applyAlignment="1">
      <alignment horizontal="center" vertical="center"/>
    </xf>
    <xf numFmtId="0" fontId="8" fillId="0" borderId="4" xfId="0" applyFont="1" applyBorder="1" applyAlignment="1">
      <alignment horizontal="center" vertical="center"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0" fillId="0" borderId="0" xfId="0" applyFont="1" applyAlignment="1">
      <alignment horizontal="left" wrapText="1"/>
    </xf>
    <xf numFmtId="0" fontId="12" fillId="0" borderId="0" xfId="0" applyFont="1" applyAlignment="1">
      <alignment horizontal="left" wrapText="1"/>
    </xf>
    <xf numFmtId="0" fontId="12" fillId="0" borderId="15" xfId="6" applyFont="1" applyBorder="1" applyAlignment="1">
      <alignment horizontal="center" vertical="center" wrapText="1"/>
    </xf>
    <xf numFmtId="0" fontId="12" fillId="0" borderId="13" xfId="6" applyFont="1" applyBorder="1" applyAlignment="1">
      <alignment horizontal="center" vertical="center" wrapText="1"/>
    </xf>
    <xf numFmtId="0" fontId="8" fillId="0" borderId="18" xfId="0" applyFont="1" applyBorder="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9" fillId="0" borderId="0" xfId="0" applyFont="1" applyAlignment="1">
      <alignment horizontal="center"/>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0" fontId="8" fillId="3" borderId="24"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1" fillId="0" borderId="0" xfId="4" applyFont="1" applyAlignment="1">
      <alignment horizontal="center" vertical="top"/>
    </xf>
    <xf numFmtId="0" fontId="11" fillId="0" borderId="0" xfId="4" applyFont="1" applyAlignment="1">
      <alignment horizontal="center" vertical="center"/>
    </xf>
    <xf numFmtId="0" fontId="12" fillId="4" borderId="15" xfId="6" applyFont="1" applyFill="1" applyBorder="1" applyAlignment="1">
      <alignment horizontal="center" vertical="center" wrapText="1"/>
    </xf>
    <xf numFmtId="0" fontId="12" fillId="4" borderId="13" xfId="6" applyFont="1" applyFill="1" applyBorder="1" applyAlignment="1">
      <alignment horizontal="center" vertical="center" wrapText="1"/>
    </xf>
    <xf numFmtId="0" fontId="12" fillId="4" borderId="4" xfId="6" applyFont="1" applyFill="1" applyBorder="1" applyAlignment="1">
      <alignment horizontal="center" vertical="center" wrapText="1"/>
    </xf>
    <xf numFmtId="41" fontId="8" fillId="0" borderId="3" xfId="1" applyFont="1" applyBorder="1"/>
    <xf numFmtId="0" fontId="35" fillId="0" borderId="5" xfId="3" applyFont="1" applyBorder="1" applyAlignment="1">
      <alignment horizontal="left"/>
    </xf>
    <xf numFmtId="0" fontId="5" fillId="0" borderId="0" xfId="0" applyFont="1" applyAlignment="1"/>
    <xf numFmtId="41" fontId="5" fillId="0" borderId="9" xfId="1" applyFont="1" applyFill="1" applyBorder="1"/>
  </cellXfs>
  <cellStyles count="19">
    <cellStyle name="Excel Built-in Comma [0] 1" xfId="13" xr:uid="{B3646DCF-F688-4573-96B2-65FA3F4696A1}"/>
    <cellStyle name="Hipervínculo" xfId="3" builtinId="8"/>
    <cellStyle name="Millares [0]" xfId="1" builtinId="6"/>
    <cellStyle name="Millares [0] 10" xfId="10" xr:uid="{CE97DC9D-30BC-49DD-9D57-9E779C8EA74D}"/>
    <cellStyle name="Millares [0] 2" xfId="7" xr:uid="{4FCDB0C6-56ED-4598-9F9B-48FFB5487A21}"/>
    <cellStyle name="Millares [0] 2 2" xfId="16" xr:uid="{DEDA2CC9-2016-41CB-B9E0-2624DA67197F}"/>
    <cellStyle name="Millares [0] 21" xfId="14" xr:uid="{5F3F1638-1223-46C5-93D0-6E14FC2D7532}"/>
    <cellStyle name="Millares [0] 29" xfId="12" xr:uid="{93E75A0D-0E45-449E-9610-EF3110411D14}"/>
    <cellStyle name="Millares [0] 29 2" xfId="18" xr:uid="{225FAAD4-8E4F-41C5-9C6A-6AF72A671BF1}"/>
    <cellStyle name="Millares [0] 3" xfId="9" xr:uid="{94A78992-E17E-45AF-A370-3C611600E824}"/>
    <cellStyle name="Millares [0] 3 2" xfId="17" xr:uid="{37E2CA54-61B1-4E01-B8E2-4BA0392AF1A5}"/>
    <cellStyle name="Millares [0] 4" xfId="15" xr:uid="{74D740AF-4D52-4764-8A7F-884FF8FBE2C1}"/>
    <cellStyle name="Normal" xfId="0" builtinId="0"/>
    <cellStyle name="Normal 11" xfId="8" xr:uid="{B2D3326E-D752-4163-B813-ABF9E6EFD4C9}"/>
    <cellStyle name="Normal 17 2" xfId="11" xr:uid="{E756F4FE-C565-413B-B14B-335BED12124A}"/>
    <cellStyle name="Normal_cuadro de AF NG" xfId="6" xr:uid="{2B709FB0-37AC-4483-9487-02FAB74F2A83}"/>
    <cellStyle name="Normal_FANAPEL INDIVIDUAL" xfId="5" xr:uid="{731C2E61-5A80-464C-AAEE-5C6BB68C6DEA}"/>
    <cellStyle name="Normal_informe1" xfId="4" xr:uid="{7CDC33FF-7B8F-48E6-B7AD-0CDDAD609DE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E6506-38D7-4615-BD76-655EF24BAB6A}">
  <sheetPr>
    <pageSetUpPr fitToPage="1"/>
  </sheetPr>
  <dimension ref="A1:XFD62"/>
  <sheetViews>
    <sheetView showGridLines="0" topLeftCell="B26" zoomScale="90" zoomScaleNormal="90" workbookViewId="0">
      <selection activeCell="D32" sqref="D32"/>
    </sheetView>
  </sheetViews>
  <sheetFormatPr baseColWidth="10" defaultColWidth="11.44140625" defaultRowHeight="14.4" x14ac:dyDescent="0.3"/>
  <cols>
    <col min="1" max="1" width="2.88671875" style="1" customWidth="1"/>
    <col min="2" max="2" width="81.6640625" style="1" bestFit="1" customWidth="1"/>
    <col min="3" max="3" width="10.5546875" style="1" customWidth="1"/>
    <col min="4" max="5" width="23.44140625" style="1" bestFit="1" customWidth="1"/>
    <col min="6" max="6" width="59.109375" style="1" bestFit="1" customWidth="1"/>
    <col min="7" max="7" width="9.88671875" style="1" customWidth="1"/>
    <col min="8" max="9" width="23.44140625" style="1" bestFit="1" customWidth="1"/>
    <col min="10" max="10" width="2.88671875" style="1" customWidth="1"/>
    <col min="11" max="11" width="16" style="1" bestFit="1" customWidth="1"/>
    <col min="12" max="12" width="15.88671875" style="1" bestFit="1" customWidth="1"/>
    <col min="13" max="13" width="16.109375" style="1" bestFit="1" customWidth="1"/>
    <col min="14" max="16384" width="11.44140625" style="1"/>
  </cols>
  <sheetData>
    <row r="1" spans="1:12" x14ac:dyDescent="0.3">
      <c r="A1" s="2" t="s">
        <v>3</v>
      </c>
    </row>
    <row r="2" spans="1:12" x14ac:dyDescent="0.3">
      <c r="B2" s="418" t="s">
        <v>97</v>
      </c>
      <c r="C2" s="418"/>
      <c r="D2" s="418"/>
      <c r="E2" s="418"/>
      <c r="F2" s="418"/>
      <c r="G2" s="418"/>
      <c r="H2" s="418"/>
      <c r="I2" s="418"/>
    </row>
    <row r="3" spans="1:12" x14ac:dyDescent="0.3">
      <c r="B3" s="419" t="s">
        <v>1</v>
      </c>
      <c r="C3" s="419"/>
      <c r="D3" s="419"/>
      <c r="E3" s="419"/>
      <c r="F3" s="419"/>
      <c r="G3" s="419"/>
      <c r="H3" s="419"/>
      <c r="I3" s="419"/>
    </row>
    <row r="4" spans="1:12" x14ac:dyDescent="0.3">
      <c r="B4" s="419" t="s">
        <v>639</v>
      </c>
      <c r="C4" s="419"/>
      <c r="D4" s="419"/>
      <c r="E4" s="419"/>
      <c r="F4" s="419"/>
      <c r="G4" s="419"/>
      <c r="H4" s="419"/>
      <c r="I4" s="419"/>
    </row>
    <row r="5" spans="1:12" x14ac:dyDescent="0.3">
      <c r="B5" s="419" t="s">
        <v>98</v>
      </c>
      <c r="C5" s="419"/>
      <c r="D5" s="419"/>
      <c r="E5" s="419"/>
      <c r="F5" s="419"/>
      <c r="G5" s="419"/>
      <c r="H5" s="419"/>
      <c r="I5" s="419"/>
    </row>
    <row r="6" spans="1:12" x14ac:dyDescent="0.3">
      <c r="B6" s="224"/>
      <c r="C6" s="224"/>
      <c r="D6" s="224"/>
      <c r="E6" s="225"/>
      <c r="F6" s="224"/>
      <c r="G6" s="224"/>
      <c r="H6" s="224"/>
      <c r="I6" s="224"/>
    </row>
    <row r="7" spans="1:12" x14ac:dyDescent="0.3">
      <c r="B7" s="226" t="s">
        <v>99</v>
      </c>
      <c r="C7" s="214" t="s">
        <v>100</v>
      </c>
      <c r="D7" s="227">
        <v>45838</v>
      </c>
      <c r="E7" s="228">
        <v>45657</v>
      </c>
      <c r="F7" s="226" t="s">
        <v>101</v>
      </c>
      <c r="G7" s="214" t="s">
        <v>100</v>
      </c>
      <c r="H7" s="228">
        <f>+D7</f>
        <v>45838</v>
      </c>
      <c r="I7" s="228">
        <f>+E7</f>
        <v>45657</v>
      </c>
    </row>
    <row r="8" spans="1:12" x14ac:dyDescent="0.3">
      <c r="B8" s="229" t="s">
        <v>102</v>
      </c>
      <c r="C8" s="230"/>
      <c r="D8" s="230"/>
      <c r="E8" s="231"/>
      <c r="F8" s="232" t="s">
        <v>103</v>
      </c>
      <c r="G8" s="233"/>
      <c r="H8" s="233"/>
      <c r="I8" s="234"/>
    </row>
    <row r="9" spans="1:12" x14ac:dyDescent="0.3">
      <c r="B9" s="232" t="s">
        <v>104</v>
      </c>
      <c r="C9" s="235"/>
      <c r="D9" s="236">
        <f>SUM(D10:D12)</f>
        <v>5341378479</v>
      </c>
      <c r="E9" s="236">
        <f>SUM(E10:E12)</f>
        <v>9739157830</v>
      </c>
      <c r="F9" s="354" t="s">
        <v>105</v>
      </c>
      <c r="G9" s="233"/>
      <c r="H9" s="355">
        <f>SUM(H10:H12)</f>
        <v>6797010514</v>
      </c>
      <c r="I9" s="236">
        <f>SUM(I10:I12)</f>
        <v>8675116387</v>
      </c>
    </row>
    <row r="10" spans="1:12" x14ac:dyDescent="0.3">
      <c r="B10" s="356" t="s">
        <v>106</v>
      </c>
      <c r="C10" s="235"/>
      <c r="D10" s="237">
        <v>4500000</v>
      </c>
      <c r="E10" s="237">
        <v>4500000</v>
      </c>
      <c r="F10" s="357" t="s">
        <v>107</v>
      </c>
      <c r="G10" s="238" t="s">
        <v>108</v>
      </c>
      <c r="H10" s="239">
        <v>6458616195</v>
      </c>
      <c r="I10" s="237">
        <v>8308110101</v>
      </c>
      <c r="K10" s="57"/>
      <c r="L10" s="27"/>
    </row>
    <row r="11" spans="1:12" x14ac:dyDescent="0.3">
      <c r="B11" s="356" t="s">
        <v>109</v>
      </c>
      <c r="C11" s="235" t="s">
        <v>110</v>
      </c>
      <c r="D11" s="237">
        <v>1832770004</v>
      </c>
      <c r="E11" s="237">
        <v>1829790836</v>
      </c>
      <c r="F11" s="357" t="s">
        <v>111</v>
      </c>
      <c r="G11" s="238" t="s">
        <v>112</v>
      </c>
      <c r="H11" s="239">
        <v>338394319</v>
      </c>
      <c r="I11" s="237">
        <v>367006286</v>
      </c>
    </row>
    <row r="12" spans="1:12" x14ac:dyDescent="0.3">
      <c r="B12" s="356" t="s">
        <v>113</v>
      </c>
      <c r="C12" s="235" t="s">
        <v>110</v>
      </c>
      <c r="D12" s="36">
        <v>3504108475</v>
      </c>
      <c r="E12" s="36">
        <v>7904866994</v>
      </c>
      <c r="F12" s="357" t="s">
        <v>114</v>
      </c>
      <c r="G12" s="238" t="s">
        <v>115</v>
      </c>
      <c r="H12" s="239">
        <v>0</v>
      </c>
      <c r="I12" s="237">
        <v>0</v>
      </c>
    </row>
    <row r="13" spans="1:12" x14ac:dyDescent="0.3">
      <c r="B13" s="240" t="s">
        <v>116</v>
      </c>
      <c r="C13" s="235" t="s">
        <v>117</v>
      </c>
      <c r="D13" s="241">
        <f>SUM(D14:D18)</f>
        <v>208780951993</v>
      </c>
      <c r="E13" s="241">
        <f>SUM(E14:E18)</f>
        <v>210266942442</v>
      </c>
      <c r="F13" s="242" t="s">
        <v>118</v>
      </c>
      <c r="G13" s="238"/>
      <c r="H13" s="358">
        <f>SUM(H14:H16)</f>
        <v>185548210411</v>
      </c>
      <c r="I13" s="241">
        <f>SUM(I14:I16)</f>
        <v>193173707546</v>
      </c>
    </row>
    <row r="14" spans="1:12" x14ac:dyDescent="0.3">
      <c r="B14" s="356" t="s">
        <v>119</v>
      </c>
      <c r="C14" s="235"/>
      <c r="D14" s="237">
        <v>41835595858</v>
      </c>
      <c r="E14" s="237">
        <v>28306213119</v>
      </c>
      <c r="F14" s="357" t="s">
        <v>120</v>
      </c>
      <c r="G14" s="238" t="s">
        <v>121</v>
      </c>
      <c r="H14" s="239">
        <v>0</v>
      </c>
      <c r="I14" s="237">
        <v>27917261610</v>
      </c>
    </row>
    <row r="15" spans="1:12" x14ac:dyDescent="0.3">
      <c r="B15" s="35" t="s">
        <v>122</v>
      </c>
      <c r="D15" s="237">
        <v>162847199971</v>
      </c>
      <c r="E15" s="237">
        <v>130816621027</v>
      </c>
      <c r="F15" s="357" t="s">
        <v>123</v>
      </c>
      <c r="G15" s="238" t="s">
        <v>121</v>
      </c>
      <c r="H15" s="239">
        <v>21958216085</v>
      </c>
      <c r="I15" s="237">
        <v>33197802132</v>
      </c>
    </row>
    <row r="16" spans="1:12" x14ac:dyDescent="0.3">
      <c r="B16" s="35" t="s">
        <v>124</v>
      </c>
      <c r="D16" s="237">
        <v>0</v>
      </c>
      <c r="E16" s="237">
        <v>46144108296</v>
      </c>
      <c r="F16" s="357" t="s">
        <v>125</v>
      </c>
      <c r="G16" s="238" t="s">
        <v>126</v>
      </c>
      <c r="H16" s="239">
        <v>163589994326</v>
      </c>
      <c r="I16" s="237">
        <v>132058643804</v>
      </c>
    </row>
    <row r="17" spans="2:9" x14ac:dyDescent="0.3">
      <c r="B17" s="35" t="s">
        <v>127</v>
      </c>
      <c r="D17" s="237">
        <v>4098156164</v>
      </c>
      <c r="E17" s="237">
        <v>5000000000</v>
      </c>
      <c r="F17" s="242" t="s">
        <v>128</v>
      </c>
      <c r="G17" s="238"/>
      <c r="H17" s="358">
        <f>SUM(H18:H21)</f>
        <v>412158993</v>
      </c>
      <c r="I17" s="241">
        <f>SUM(I18:I21)</f>
        <v>538303397</v>
      </c>
    </row>
    <row r="18" spans="2:9" x14ac:dyDescent="0.3">
      <c r="B18" s="35"/>
      <c r="D18" s="237"/>
      <c r="E18" s="237"/>
      <c r="F18" s="357" t="s">
        <v>129</v>
      </c>
      <c r="G18" s="238"/>
      <c r="H18" s="239">
        <v>0</v>
      </c>
      <c r="I18" s="237">
        <v>301487183</v>
      </c>
    </row>
    <row r="19" spans="2:9" x14ac:dyDescent="0.3">
      <c r="B19" s="240" t="s">
        <v>130</v>
      </c>
      <c r="C19" s="235"/>
      <c r="D19" s="241">
        <f>SUM(D20:D23)</f>
        <v>2129935914</v>
      </c>
      <c r="E19" s="241">
        <f>SUM(E20:E23)</f>
        <v>2405894964</v>
      </c>
      <c r="F19" s="357" t="s">
        <v>131</v>
      </c>
      <c r="G19" s="238"/>
      <c r="H19" s="239">
        <v>186654536</v>
      </c>
      <c r="I19" s="237">
        <v>46304187</v>
      </c>
    </row>
    <row r="20" spans="2:9" x14ac:dyDescent="0.3">
      <c r="B20" s="356" t="s">
        <v>132</v>
      </c>
      <c r="C20" s="235" t="s">
        <v>133</v>
      </c>
      <c r="D20" s="237">
        <v>510498206</v>
      </c>
      <c r="E20" s="237">
        <v>874676812</v>
      </c>
      <c r="F20" s="357" t="s">
        <v>134</v>
      </c>
      <c r="G20" s="238"/>
      <c r="H20" s="239">
        <v>10162425</v>
      </c>
      <c r="I20" s="237">
        <v>7576414</v>
      </c>
    </row>
    <row r="21" spans="2:9" x14ac:dyDescent="0.3">
      <c r="B21" s="356" t="s">
        <v>135</v>
      </c>
      <c r="C21" s="235" t="s">
        <v>133</v>
      </c>
      <c r="D21" s="237">
        <v>0</v>
      </c>
      <c r="E21" s="237">
        <v>0</v>
      </c>
      <c r="F21" s="357" t="s">
        <v>136</v>
      </c>
      <c r="G21" s="238"/>
      <c r="H21" s="239">
        <v>215342032</v>
      </c>
      <c r="I21" s="237">
        <v>182935613</v>
      </c>
    </row>
    <row r="22" spans="2:9" x14ac:dyDescent="0.3">
      <c r="B22" s="356" t="s">
        <v>137</v>
      </c>
      <c r="C22" s="235" t="s">
        <v>133</v>
      </c>
      <c r="D22" s="237">
        <v>36854025</v>
      </c>
      <c r="E22" s="237">
        <v>28912446</v>
      </c>
      <c r="F22" s="242" t="s">
        <v>138</v>
      </c>
      <c r="G22" s="238"/>
      <c r="H22" s="358">
        <f>SUM(H23:H24)</f>
        <v>1326016537</v>
      </c>
      <c r="I22" s="241">
        <f>SUM(I23:I24)</f>
        <v>1128713943</v>
      </c>
    </row>
    <row r="23" spans="2:9" x14ac:dyDescent="0.3">
      <c r="B23" s="356" t="s">
        <v>139</v>
      </c>
      <c r="C23" s="235" t="s">
        <v>115</v>
      </c>
      <c r="D23" s="237">
        <v>1582583683</v>
      </c>
      <c r="E23" s="237">
        <v>1502305706</v>
      </c>
      <c r="F23" s="357" t="s">
        <v>140</v>
      </c>
      <c r="G23" s="238"/>
      <c r="H23" s="239">
        <v>0</v>
      </c>
      <c r="I23" s="237">
        <v>0</v>
      </c>
    </row>
    <row r="24" spans="2:9" x14ac:dyDescent="0.3">
      <c r="B24" s="240" t="s">
        <v>141</v>
      </c>
      <c r="C24" s="235"/>
      <c r="D24" s="241">
        <f>SUM(D25)</f>
        <v>1377772029</v>
      </c>
      <c r="E24" s="241">
        <f>SUM(E25)</f>
        <v>354245814</v>
      </c>
      <c r="F24" s="357" t="s">
        <v>142</v>
      </c>
      <c r="G24" s="238" t="s">
        <v>143</v>
      </c>
      <c r="H24" s="237">
        <v>1326016537</v>
      </c>
      <c r="I24" s="237">
        <v>1128713943</v>
      </c>
    </row>
    <row r="25" spans="2:9" x14ac:dyDescent="0.3">
      <c r="B25" s="356" t="s">
        <v>144</v>
      </c>
      <c r="C25" s="235" t="s">
        <v>145</v>
      </c>
      <c r="D25" s="237">
        <v>1377772029</v>
      </c>
      <c r="E25" s="237">
        <v>354245814</v>
      </c>
      <c r="G25" s="35"/>
      <c r="I25" s="35"/>
    </row>
    <row r="26" spans="2:9" x14ac:dyDescent="0.3">
      <c r="B26" s="240" t="s">
        <v>146</v>
      </c>
      <c r="C26" s="235"/>
      <c r="D26" s="241">
        <f>+D9+D13+D19+D24</f>
        <v>217630038415</v>
      </c>
      <c r="E26" s="241">
        <f>+E9+E13+E19+E24</f>
        <v>222766241050</v>
      </c>
      <c r="F26" s="242" t="s">
        <v>147</v>
      </c>
      <c r="G26" s="238"/>
      <c r="H26" s="358">
        <f>+H9+H13+H17+H22</f>
        <v>194083396455</v>
      </c>
      <c r="I26" s="241">
        <f>+I9+I13+I17+I22</f>
        <v>203515841273</v>
      </c>
    </row>
    <row r="27" spans="2:9" x14ac:dyDescent="0.3">
      <c r="B27" s="240"/>
      <c r="C27" s="235"/>
      <c r="D27" s="246"/>
      <c r="E27" s="247"/>
      <c r="F27" s="242"/>
      <c r="G27" s="238"/>
      <c r="H27" s="235"/>
      <c r="I27" s="241"/>
    </row>
    <row r="28" spans="2:9" x14ac:dyDescent="0.3">
      <c r="B28" s="240" t="s">
        <v>148</v>
      </c>
      <c r="C28" s="235"/>
      <c r="D28" s="246"/>
      <c r="E28" s="247"/>
      <c r="F28" s="242" t="s">
        <v>149</v>
      </c>
      <c r="G28" s="238"/>
      <c r="H28" s="358">
        <f>+H26</f>
        <v>194083396455</v>
      </c>
      <c r="I28" s="241">
        <f>+I26</f>
        <v>203515841273</v>
      </c>
    </row>
    <row r="29" spans="2:9" x14ac:dyDescent="0.3">
      <c r="B29" s="240"/>
      <c r="C29" s="235"/>
      <c r="D29" s="246"/>
      <c r="E29" s="247"/>
      <c r="F29" s="357"/>
      <c r="G29" s="238"/>
      <c r="H29" s="235"/>
      <c r="I29" s="237"/>
    </row>
    <row r="30" spans="2:9" x14ac:dyDescent="0.3">
      <c r="B30" s="240" t="s">
        <v>150</v>
      </c>
      <c r="C30" s="235" t="s">
        <v>117</v>
      </c>
      <c r="D30" s="241">
        <f>SUM(D31:D33)</f>
        <v>37473628239</v>
      </c>
      <c r="E30" s="241">
        <f>SUM(E31:E33)</f>
        <v>36132463114</v>
      </c>
      <c r="F30" s="242" t="s">
        <v>151</v>
      </c>
      <c r="G30" s="238"/>
      <c r="H30" s="235"/>
      <c r="I30" s="241"/>
    </row>
    <row r="31" spans="2:9" x14ac:dyDescent="0.3">
      <c r="B31" s="356" t="s">
        <v>152</v>
      </c>
      <c r="C31" s="235"/>
      <c r="D31" s="237">
        <v>31979795662</v>
      </c>
      <c r="E31" s="237">
        <v>31080630537</v>
      </c>
      <c r="F31" s="357" t="s">
        <v>153</v>
      </c>
      <c r="G31" s="238" t="s">
        <v>154</v>
      </c>
      <c r="H31" s="239">
        <v>49000000000</v>
      </c>
      <c r="I31" s="237">
        <v>40000000000</v>
      </c>
    </row>
    <row r="32" spans="2:9" x14ac:dyDescent="0.3">
      <c r="B32" s="356" t="s">
        <v>155</v>
      </c>
      <c r="C32" s="235"/>
      <c r="D32" s="237">
        <v>1445000000</v>
      </c>
      <c r="E32" s="237">
        <v>1003000000</v>
      </c>
      <c r="F32" s="357" t="s">
        <v>156</v>
      </c>
      <c r="G32" s="238" t="s">
        <v>154</v>
      </c>
      <c r="H32" s="239">
        <v>1430500000</v>
      </c>
      <c r="I32" s="237">
        <v>988500000</v>
      </c>
    </row>
    <row r="33" spans="2:12" x14ac:dyDescent="0.3">
      <c r="B33" s="356" t="s">
        <v>616</v>
      </c>
      <c r="C33" s="235"/>
      <c r="D33" s="237">
        <v>4048832577</v>
      </c>
      <c r="E33" s="237">
        <v>4048832577</v>
      </c>
      <c r="F33" s="357" t="s">
        <v>157</v>
      </c>
      <c r="G33" s="238" t="s">
        <v>154</v>
      </c>
      <c r="H33" s="239">
        <v>3903448763</v>
      </c>
      <c r="I33" s="237">
        <v>3150190025</v>
      </c>
    </row>
    <row r="34" spans="2:12" x14ac:dyDescent="0.3">
      <c r="B34" s="240" t="s">
        <v>158</v>
      </c>
      <c r="C34" s="235" t="s">
        <v>159</v>
      </c>
      <c r="D34" s="241">
        <f>SUM(D35:D36)</f>
        <v>1221199887</v>
      </c>
      <c r="E34" s="241">
        <f>SUM(E35:E36)</f>
        <v>1228919292</v>
      </c>
      <c r="F34" s="357" t="s">
        <v>160</v>
      </c>
      <c r="G34" s="238" t="s">
        <v>154</v>
      </c>
      <c r="H34" s="239">
        <v>227468427</v>
      </c>
      <c r="I34" s="237">
        <v>227468427</v>
      </c>
    </row>
    <row r="35" spans="2:12" x14ac:dyDescent="0.3">
      <c r="B35" s="356" t="s">
        <v>161</v>
      </c>
      <c r="C35" s="235"/>
      <c r="D35" s="237">
        <v>4041335356</v>
      </c>
      <c r="E35" s="237">
        <v>3840735031</v>
      </c>
      <c r="F35" s="357" t="s">
        <v>458</v>
      </c>
      <c r="G35" s="238" t="s">
        <v>154</v>
      </c>
      <c r="H35" s="239" t="s">
        <v>699</v>
      </c>
      <c r="I35" s="237">
        <v>0</v>
      </c>
    </row>
    <row r="36" spans="2:12" x14ac:dyDescent="0.3">
      <c r="B36" s="356" t="s">
        <v>163</v>
      </c>
      <c r="C36" s="235"/>
      <c r="D36" s="237">
        <v>-2820135469</v>
      </c>
      <c r="E36" s="237">
        <v>-2611815739</v>
      </c>
      <c r="F36" s="357" t="s">
        <v>162</v>
      </c>
      <c r="G36" s="238" t="s">
        <v>154</v>
      </c>
      <c r="H36" s="239">
        <v>11175266206</v>
      </c>
      <c r="I36" s="237">
        <v>15065174752</v>
      </c>
    </row>
    <row r="37" spans="2:12" x14ac:dyDescent="0.3">
      <c r="B37" s="240" t="s">
        <v>164</v>
      </c>
      <c r="C37" s="235" t="s">
        <v>165</v>
      </c>
      <c r="D37" s="246">
        <f>SUM(D38:D39)</f>
        <v>2517840823</v>
      </c>
      <c r="E37" s="247">
        <f>SUM(E38:E39)</f>
        <v>1842455110</v>
      </c>
      <c r="F37" s="357"/>
      <c r="G37" s="238"/>
      <c r="I37" s="237"/>
    </row>
    <row r="38" spans="2:12" x14ac:dyDescent="0.3">
      <c r="B38" s="356" t="s">
        <v>166</v>
      </c>
      <c r="C38" s="235"/>
      <c r="D38" s="237">
        <v>2758631278</v>
      </c>
      <c r="E38" s="237">
        <v>2048352571</v>
      </c>
      <c r="F38" s="242"/>
      <c r="G38" s="238"/>
      <c r="H38" s="358"/>
      <c r="I38" s="241"/>
      <c r="K38" s="27"/>
      <c r="L38" s="206"/>
    </row>
    <row r="39" spans="2:12" x14ac:dyDescent="0.3">
      <c r="B39" s="356" t="s">
        <v>167</v>
      </c>
      <c r="C39" s="235"/>
      <c r="D39" s="237">
        <v>-240790455</v>
      </c>
      <c r="E39" s="237">
        <v>-205897461</v>
      </c>
      <c r="F39" s="242"/>
      <c r="G39" s="238"/>
      <c r="H39" s="358"/>
      <c r="I39" s="241"/>
    </row>
    <row r="40" spans="2:12" x14ac:dyDescent="0.3">
      <c r="B40" s="240" t="s">
        <v>168</v>
      </c>
      <c r="C40" s="235" t="s">
        <v>145</v>
      </c>
      <c r="D40" s="241">
        <f>SUM(D41)</f>
        <v>977372487</v>
      </c>
      <c r="E40" s="247">
        <f>SUM(E41)</f>
        <v>977095911</v>
      </c>
      <c r="F40" s="242" t="s">
        <v>169</v>
      </c>
      <c r="G40" s="238"/>
      <c r="H40" s="358">
        <f>SUM(H31:H39)</f>
        <v>65736683396</v>
      </c>
      <c r="I40" s="241">
        <f>SUM(I31:I39)</f>
        <v>59431333204</v>
      </c>
    </row>
    <row r="41" spans="2:12" x14ac:dyDescent="0.3">
      <c r="B41" s="356" t="s">
        <v>170</v>
      </c>
      <c r="D41" s="237">
        <v>977372487</v>
      </c>
      <c r="E41" s="237">
        <v>977095911</v>
      </c>
      <c r="F41" s="242"/>
      <c r="G41" s="238"/>
      <c r="H41" s="358"/>
      <c r="I41" s="241"/>
    </row>
    <row r="42" spans="2:12" x14ac:dyDescent="0.3">
      <c r="B42" s="356"/>
      <c r="C42" s="235"/>
      <c r="D42" s="246"/>
      <c r="E42" s="359"/>
      <c r="F42" s="242"/>
      <c r="G42" s="238"/>
      <c r="H42" s="358"/>
      <c r="I42" s="241"/>
    </row>
    <row r="43" spans="2:12" x14ac:dyDescent="0.3">
      <c r="B43" s="240" t="s">
        <v>171</v>
      </c>
      <c r="C43" s="235"/>
      <c r="D43" s="241">
        <f>+D30+D34+D37+D40</f>
        <v>42190041436</v>
      </c>
      <c r="E43" s="247">
        <f>+E30+E34+E37+E40</f>
        <v>40180933427</v>
      </c>
      <c r="F43" s="357"/>
      <c r="G43" s="238"/>
      <c r="H43" s="235"/>
      <c r="I43" s="241"/>
    </row>
    <row r="44" spans="2:12" x14ac:dyDescent="0.3">
      <c r="B44" s="356"/>
      <c r="C44" s="235"/>
      <c r="D44" s="246"/>
      <c r="E44" s="359"/>
      <c r="F44" s="357"/>
      <c r="G44" s="238"/>
      <c r="H44" s="235"/>
      <c r="I44" s="241"/>
    </row>
    <row r="45" spans="2:12" x14ac:dyDescent="0.3">
      <c r="B45" s="240" t="s">
        <v>172</v>
      </c>
      <c r="C45" s="235"/>
      <c r="D45" s="244">
        <f>+D43+D26</f>
        <v>259820079851</v>
      </c>
      <c r="E45" s="248">
        <f>+E43+E26</f>
        <v>262947174477</v>
      </c>
      <c r="F45" s="242" t="s">
        <v>173</v>
      </c>
      <c r="G45" s="238"/>
      <c r="H45" s="243">
        <f>+H28+H40</f>
        <v>259820079851</v>
      </c>
      <c r="I45" s="244">
        <f>+I28+I40</f>
        <v>262947174477</v>
      </c>
    </row>
    <row r="46" spans="2:12" x14ac:dyDescent="0.3">
      <c r="B46" s="249"/>
      <c r="C46" s="250"/>
      <c r="D46" s="251"/>
      <c r="E46" s="252"/>
      <c r="F46" s="253"/>
      <c r="G46" s="254"/>
      <c r="H46" s="250"/>
      <c r="I46" s="255"/>
    </row>
    <row r="47" spans="2:12" x14ac:dyDescent="0.3">
      <c r="F47" s="256"/>
      <c r="G47" s="235"/>
      <c r="H47" s="235"/>
      <c r="I47" s="245"/>
    </row>
    <row r="48" spans="2:12" x14ac:dyDescent="0.3">
      <c r="B48" s="214" t="s">
        <v>174</v>
      </c>
      <c r="C48" s="257" t="s">
        <v>100</v>
      </c>
      <c r="D48" s="258">
        <f>+D7</f>
        <v>45838</v>
      </c>
      <c r="E48" s="259">
        <f>+E7</f>
        <v>45657</v>
      </c>
      <c r="F48" s="214" t="s">
        <v>175</v>
      </c>
      <c r="G48" s="214" t="s">
        <v>100</v>
      </c>
      <c r="H48" s="259">
        <f>+D48</f>
        <v>45838</v>
      </c>
      <c r="I48" s="259">
        <f t="shared" ref="I48:I50" si="0">+E48</f>
        <v>45657</v>
      </c>
    </row>
    <row r="49" spans="2:9 16384:16384" x14ac:dyDescent="0.3">
      <c r="B49" s="260" t="s">
        <v>176</v>
      </c>
      <c r="C49" s="420">
        <v>12</v>
      </c>
      <c r="D49" s="261">
        <v>3690863211371</v>
      </c>
      <c r="E49" s="261">
        <v>3877933650012</v>
      </c>
      <c r="F49" s="260" t="s">
        <v>177</v>
      </c>
      <c r="G49" s="422">
        <v>12</v>
      </c>
      <c r="H49" s="261">
        <f>+D49</f>
        <v>3690863211371</v>
      </c>
      <c r="I49" s="262">
        <f t="shared" si="0"/>
        <v>3877933650012</v>
      </c>
    </row>
    <row r="50" spans="2:9 16384:16384" x14ac:dyDescent="0.3">
      <c r="B50" s="263" t="s">
        <v>178</v>
      </c>
      <c r="C50" s="421"/>
      <c r="D50" s="264">
        <v>137831497.86000001</v>
      </c>
      <c r="E50" s="264">
        <v>177828694.97999999</v>
      </c>
      <c r="F50" s="263" t="s">
        <v>179</v>
      </c>
      <c r="G50" s="423"/>
      <c r="H50" s="264">
        <f>+D50</f>
        <v>137831497.86000001</v>
      </c>
      <c r="I50" s="265">
        <f t="shared" si="0"/>
        <v>177828694.97999999</v>
      </c>
    </row>
    <row r="52" spans="2:9 16384:16384" x14ac:dyDescent="0.3">
      <c r="D52" s="57"/>
      <c r="E52" s="41"/>
    </row>
    <row r="53" spans="2:9 16384:16384" x14ac:dyDescent="0.3">
      <c r="D53" s="266"/>
      <c r="E53" s="41"/>
      <c r="F53" s="57"/>
    </row>
    <row r="54" spans="2:9 16384:16384" x14ac:dyDescent="0.3">
      <c r="B54" s="202" t="s">
        <v>180</v>
      </c>
      <c r="D54" s="41"/>
      <c r="E54" s="41"/>
    </row>
    <row r="55" spans="2:9 16384:16384" x14ac:dyDescent="0.3">
      <c r="D55" s="41"/>
      <c r="E55" s="41"/>
    </row>
    <row r="56" spans="2:9 16384:16384" x14ac:dyDescent="0.3">
      <c r="D56" s="41"/>
      <c r="E56" s="41"/>
      <c r="XFD56" s="41"/>
    </row>
    <row r="57" spans="2:9 16384:16384" x14ac:dyDescent="0.3">
      <c r="D57" s="41"/>
      <c r="E57" s="41"/>
      <c r="XFD57" s="41"/>
    </row>
    <row r="58" spans="2:9 16384:16384" x14ac:dyDescent="0.3">
      <c r="D58" s="41"/>
    </row>
    <row r="59" spans="2:9 16384:16384" x14ac:dyDescent="0.3">
      <c r="D59" s="41"/>
    </row>
    <row r="60" spans="2:9 16384:16384" x14ac:dyDescent="0.3">
      <c r="D60" s="41"/>
    </row>
    <row r="61" spans="2:9 16384:16384" x14ac:dyDescent="0.3">
      <c r="D61" s="57"/>
    </row>
    <row r="62" spans="2:9 16384:16384" x14ac:dyDescent="0.3">
      <c r="D62" s="57"/>
    </row>
  </sheetData>
  <mergeCells count="6">
    <mergeCell ref="B2:I2"/>
    <mergeCell ref="B3:I3"/>
    <mergeCell ref="B4:I4"/>
    <mergeCell ref="B5:I5"/>
    <mergeCell ref="C49:C50"/>
    <mergeCell ref="G49:G50"/>
  </mergeCells>
  <hyperlinks>
    <hyperlink ref="A1" location="ÍNDICE!A1" display="Indice" xr:uid="{0EB71D50-0B54-478A-8667-514F6BB43E98}"/>
    <hyperlink ref="C49" location="'10'!A35" display="'10'!A35" xr:uid="{BA0F2327-1ABF-4F3C-96D4-E40D0798CE05}"/>
    <hyperlink ref="G49" location="'10'!A35" display="'10'!A35" xr:uid="{EB5EB9DA-DCB7-4534-80F4-F06B59C144EA}"/>
  </hyperlinks>
  <pageMargins left="0.7" right="0.7" top="0.75" bottom="0.75" header="0.3" footer="0.3"/>
  <pageSetup scale="3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8E2E-9668-446E-9907-5FBB9C2F347D}">
  <sheetPr>
    <pageSetUpPr fitToPage="1"/>
  </sheetPr>
  <dimension ref="A1:I81"/>
  <sheetViews>
    <sheetView showGridLines="0" topLeftCell="A67" zoomScale="90" zoomScaleNormal="90" workbookViewId="0">
      <selection activeCell="D27" sqref="D27"/>
    </sheetView>
  </sheetViews>
  <sheetFormatPr baseColWidth="10" defaultColWidth="11.44140625" defaultRowHeight="14.4" x14ac:dyDescent="0.3"/>
  <cols>
    <col min="1" max="1" width="2.88671875" style="1" customWidth="1"/>
    <col min="2" max="2" width="80.88671875" style="1" bestFit="1" customWidth="1"/>
    <col min="3" max="3" width="10.5546875" style="1" customWidth="1"/>
    <col min="4" max="5" width="22.109375" style="1" bestFit="1" customWidth="1"/>
    <col min="6" max="6" width="5" style="1" customWidth="1"/>
    <col min="7" max="7" width="2.88671875" style="1" customWidth="1"/>
    <col min="8" max="8" width="15.77734375" style="1" bestFit="1" customWidth="1"/>
    <col min="9" max="9" width="15" style="1" bestFit="1" customWidth="1"/>
    <col min="10" max="16384" width="11.44140625" style="1"/>
  </cols>
  <sheetData>
    <row r="1" spans="1:5" x14ac:dyDescent="0.3">
      <c r="A1" s="2" t="s">
        <v>3</v>
      </c>
    </row>
    <row r="2" spans="1:5" x14ac:dyDescent="0.3">
      <c r="B2" s="424" t="s">
        <v>97</v>
      </c>
      <c r="C2" s="424"/>
      <c r="D2" s="424"/>
      <c r="E2" s="424"/>
    </row>
    <row r="3" spans="1:5" x14ac:dyDescent="0.3">
      <c r="B3" s="425" t="s">
        <v>2</v>
      </c>
      <c r="C3" s="425"/>
      <c r="D3" s="425"/>
      <c r="E3" s="425"/>
    </row>
    <row r="4" spans="1:5" x14ac:dyDescent="0.3">
      <c r="B4" s="426" t="s">
        <v>640</v>
      </c>
      <c r="C4" s="426"/>
      <c r="D4" s="426"/>
      <c r="E4" s="426"/>
    </row>
    <row r="5" spans="1:5" x14ac:dyDescent="0.3">
      <c r="B5" s="426" t="s">
        <v>98</v>
      </c>
      <c r="C5" s="426"/>
      <c r="D5" s="426"/>
      <c r="E5" s="426"/>
    </row>
    <row r="6" spans="1:5" x14ac:dyDescent="0.3">
      <c r="B6" s="211"/>
      <c r="C6" s="211"/>
      <c r="D6" s="211"/>
      <c r="E6" s="212"/>
    </row>
    <row r="7" spans="1:5" x14ac:dyDescent="0.3">
      <c r="B7" s="213" t="s">
        <v>181</v>
      </c>
      <c r="C7" s="214" t="s">
        <v>100</v>
      </c>
      <c r="D7" s="215">
        <v>45838</v>
      </c>
      <c r="E7" s="216">
        <v>45473</v>
      </c>
    </row>
    <row r="8" spans="1:5" x14ac:dyDescent="0.3">
      <c r="B8" s="376"/>
      <c r="C8" s="377"/>
      <c r="D8" s="378"/>
      <c r="E8" s="379"/>
    </row>
    <row r="9" spans="1:5" x14ac:dyDescent="0.3">
      <c r="B9" s="380" t="s">
        <v>182</v>
      </c>
      <c r="C9" s="217"/>
      <c r="D9" s="351"/>
      <c r="E9" s="219"/>
    </row>
    <row r="10" spans="1:5" s="28" customFormat="1" x14ac:dyDescent="0.3">
      <c r="B10" s="381" t="s">
        <v>183</v>
      </c>
      <c r="C10" s="217"/>
      <c r="D10" s="351">
        <f>SUM(D11:D12)</f>
        <v>3778033151</v>
      </c>
      <c r="E10" s="351">
        <f>SUM(E11:E12)</f>
        <v>1819470521</v>
      </c>
    </row>
    <row r="11" spans="1:5" x14ac:dyDescent="0.3">
      <c r="B11" s="94" t="s">
        <v>184</v>
      </c>
      <c r="C11" s="217"/>
      <c r="D11" s="352">
        <v>47019795</v>
      </c>
      <c r="E11" s="218">
        <v>23480157</v>
      </c>
    </row>
    <row r="12" spans="1:5" x14ac:dyDescent="0.3">
      <c r="B12" s="94" t="s">
        <v>185</v>
      </c>
      <c r="C12" s="217"/>
      <c r="D12" s="352">
        <v>3731013356</v>
      </c>
      <c r="E12" s="352">
        <v>1795990364</v>
      </c>
    </row>
    <row r="13" spans="1:5" x14ac:dyDescent="0.3">
      <c r="B13" s="382" t="s">
        <v>186</v>
      </c>
      <c r="C13" s="217"/>
      <c r="D13" s="323"/>
      <c r="E13" s="219">
        <v>0</v>
      </c>
    </row>
    <row r="14" spans="1:5" x14ac:dyDescent="0.3">
      <c r="B14" s="94" t="s">
        <v>187</v>
      </c>
      <c r="C14" s="217"/>
      <c r="D14" s="352">
        <v>0</v>
      </c>
      <c r="E14" s="218">
        <v>0</v>
      </c>
    </row>
    <row r="15" spans="1:5" x14ac:dyDescent="0.3">
      <c r="B15" s="94" t="s">
        <v>188</v>
      </c>
      <c r="C15" s="217"/>
      <c r="D15" s="352">
        <v>0</v>
      </c>
      <c r="E15" s="218">
        <v>0</v>
      </c>
    </row>
    <row r="16" spans="1:5" s="28" customFormat="1" x14ac:dyDescent="0.3">
      <c r="B16" s="383" t="s">
        <v>189</v>
      </c>
      <c r="C16" s="217"/>
      <c r="D16" s="351">
        <v>0</v>
      </c>
      <c r="E16" s="351">
        <f>SUM(E17:E19)</f>
        <v>0</v>
      </c>
    </row>
    <row r="17" spans="2:7" x14ac:dyDescent="0.3">
      <c r="B17" s="384" t="s">
        <v>190</v>
      </c>
      <c r="C17" s="217"/>
      <c r="D17" s="352">
        <v>0</v>
      </c>
      <c r="E17" s="218">
        <v>0</v>
      </c>
    </row>
    <row r="18" spans="2:7" x14ac:dyDescent="0.3">
      <c r="B18" s="384" t="s">
        <v>191</v>
      </c>
      <c r="C18" s="217"/>
      <c r="D18" s="352">
        <v>0</v>
      </c>
      <c r="E18" s="218">
        <v>0</v>
      </c>
    </row>
    <row r="19" spans="2:7" x14ac:dyDescent="0.3">
      <c r="B19" s="384"/>
      <c r="C19" s="217"/>
      <c r="D19" s="323"/>
      <c r="E19" s="218"/>
    </row>
    <row r="20" spans="2:7" x14ac:dyDescent="0.3">
      <c r="B20" s="384" t="s">
        <v>192</v>
      </c>
      <c r="C20" s="217"/>
      <c r="D20" s="352">
        <v>0</v>
      </c>
      <c r="E20" s="218">
        <v>0</v>
      </c>
    </row>
    <row r="21" spans="2:7" x14ac:dyDescent="0.3">
      <c r="B21" s="94" t="s">
        <v>193</v>
      </c>
      <c r="C21" s="217"/>
      <c r="D21" s="352">
        <v>0</v>
      </c>
      <c r="E21" s="218">
        <v>0</v>
      </c>
    </row>
    <row r="22" spans="2:7" x14ac:dyDescent="0.3">
      <c r="B22" s="94" t="s">
        <v>194</v>
      </c>
      <c r="C22" s="217"/>
      <c r="D22" s="352">
        <v>1225310109</v>
      </c>
      <c r="E22" s="218">
        <v>1632222793</v>
      </c>
    </row>
    <row r="23" spans="2:7" x14ac:dyDescent="0.3">
      <c r="B23" s="94" t="s">
        <v>195</v>
      </c>
      <c r="C23" s="217"/>
      <c r="D23" s="352">
        <v>5251510306</v>
      </c>
      <c r="E23" s="323">
        <v>5082555952</v>
      </c>
    </row>
    <row r="24" spans="2:7" x14ac:dyDescent="0.3">
      <c r="B24" s="94" t="s">
        <v>196</v>
      </c>
      <c r="C24" s="217"/>
      <c r="D24" s="352">
        <v>122771694150</v>
      </c>
      <c r="E24" s="323">
        <v>2543103187</v>
      </c>
    </row>
    <row r="25" spans="2:7" x14ac:dyDescent="0.3">
      <c r="B25" s="94" t="s">
        <v>198</v>
      </c>
      <c r="C25" s="385"/>
      <c r="D25" s="352"/>
      <c r="E25" s="218">
        <v>0</v>
      </c>
    </row>
    <row r="26" spans="2:7" x14ac:dyDescent="0.3">
      <c r="B26" s="386" t="s">
        <v>617</v>
      </c>
      <c r="C26" s="385" t="s">
        <v>115</v>
      </c>
      <c r="D26" s="352">
        <v>13147718685</v>
      </c>
      <c r="E26" s="323">
        <v>11471985246</v>
      </c>
      <c r="G26" s="27"/>
    </row>
    <row r="27" spans="2:7" x14ac:dyDescent="0.3">
      <c r="B27" s="94" t="s">
        <v>199</v>
      </c>
      <c r="C27" s="217"/>
      <c r="D27" s="352"/>
      <c r="E27" s="218"/>
    </row>
    <row r="28" spans="2:7" x14ac:dyDescent="0.3">
      <c r="B28" s="94" t="s">
        <v>618</v>
      </c>
      <c r="C28" s="217" t="s">
        <v>200</v>
      </c>
      <c r="D28" s="352">
        <v>2420960262</v>
      </c>
      <c r="E28" s="218">
        <v>799208065</v>
      </c>
    </row>
    <row r="29" spans="2:7" x14ac:dyDescent="0.3">
      <c r="B29" s="94"/>
      <c r="C29" s="217"/>
      <c r="D29" s="351"/>
      <c r="E29" s="217"/>
    </row>
    <row r="30" spans="2:7" x14ac:dyDescent="0.3">
      <c r="B30" s="387" t="s">
        <v>201</v>
      </c>
      <c r="C30" s="217"/>
      <c r="D30" s="351">
        <f>SUM(D31:D34)</f>
        <v>121940399793</v>
      </c>
      <c r="E30" s="219">
        <f>SUM(E31:E34)</f>
        <v>3065100331</v>
      </c>
    </row>
    <row r="31" spans="2:7" x14ac:dyDescent="0.3">
      <c r="B31" s="94" t="s">
        <v>202</v>
      </c>
      <c r="C31" s="217"/>
      <c r="D31" s="352">
        <v>1399027535</v>
      </c>
      <c r="E31" s="323">
        <v>1903285640</v>
      </c>
    </row>
    <row r="32" spans="2:7" x14ac:dyDescent="0.3">
      <c r="B32" s="94" t="s">
        <v>197</v>
      </c>
      <c r="C32" s="217"/>
      <c r="D32" s="352">
        <v>119295501962</v>
      </c>
      <c r="E32" s="218">
        <v>57254358</v>
      </c>
    </row>
    <row r="33" spans="2:5" x14ac:dyDescent="0.3">
      <c r="B33" s="94" t="s">
        <v>203</v>
      </c>
      <c r="C33" s="217"/>
      <c r="D33" s="352">
        <v>884256576</v>
      </c>
      <c r="E33" s="323">
        <v>817858931</v>
      </c>
    </row>
    <row r="34" spans="2:5" x14ac:dyDescent="0.3">
      <c r="B34" s="94" t="s">
        <v>204</v>
      </c>
      <c r="C34" s="217" t="s">
        <v>205</v>
      </c>
      <c r="D34" s="352">
        <v>361613720</v>
      </c>
      <c r="E34" s="323">
        <v>286701402</v>
      </c>
    </row>
    <row r="35" spans="2:5" x14ac:dyDescent="0.3">
      <c r="B35" s="94"/>
      <c r="C35" s="217"/>
      <c r="D35" s="323"/>
      <c r="E35" s="218"/>
    </row>
    <row r="36" spans="2:5" x14ac:dyDescent="0.3">
      <c r="B36" s="387" t="s">
        <v>206</v>
      </c>
      <c r="C36" s="217"/>
      <c r="D36" s="351">
        <f>+D10+D16+SUM(D20:D28)-D30</f>
        <v>26654826870</v>
      </c>
      <c r="E36" s="351">
        <f>+E10+E16+SUM(E20:E28)-E30</f>
        <v>20283445433</v>
      </c>
    </row>
    <row r="37" spans="2:5" x14ac:dyDescent="0.3">
      <c r="B37" s="387"/>
      <c r="C37" s="217"/>
      <c r="D37" s="351"/>
      <c r="E37" s="217"/>
    </row>
    <row r="38" spans="2:5" x14ac:dyDescent="0.3">
      <c r="B38" s="387" t="s">
        <v>207</v>
      </c>
      <c r="C38" s="217"/>
      <c r="D38" s="351">
        <f>SUM(D39:D41)</f>
        <v>1367634878</v>
      </c>
      <c r="E38" s="219">
        <f>SUM(E39:E41)</f>
        <v>722055229</v>
      </c>
    </row>
    <row r="39" spans="2:5" x14ac:dyDescent="0.3">
      <c r="B39" s="94" t="s">
        <v>208</v>
      </c>
      <c r="C39" s="217"/>
      <c r="D39" s="352">
        <v>519521729</v>
      </c>
      <c r="E39" s="323">
        <v>91973001</v>
      </c>
    </row>
    <row r="40" spans="2:5" x14ac:dyDescent="0.3">
      <c r="B40" s="94" t="s">
        <v>209</v>
      </c>
      <c r="C40" s="217"/>
      <c r="D40" s="352">
        <v>88666834</v>
      </c>
      <c r="E40" s="323">
        <v>65509834</v>
      </c>
    </row>
    <row r="41" spans="2:5" x14ac:dyDescent="0.3">
      <c r="B41" s="94" t="s">
        <v>210</v>
      </c>
      <c r="C41" s="217" t="s">
        <v>205</v>
      </c>
      <c r="D41" s="352">
        <v>759446315</v>
      </c>
      <c r="E41" s="323">
        <v>564572394</v>
      </c>
    </row>
    <row r="42" spans="2:5" x14ac:dyDescent="0.3">
      <c r="B42" s="387" t="s">
        <v>211</v>
      </c>
      <c r="C42" s="217"/>
      <c r="D42" s="351">
        <f>SUM(D43:D51)</f>
        <v>10061462909</v>
      </c>
      <c r="E42" s="219">
        <f>SUM(E43:E51)</f>
        <v>7577326535</v>
      </c>
    </row>
    <row r="43" spans="2:5" x14ac:dyDescent="0.3">
      <c r="B43" s="94" t="s">
        <v>212</v>
      </c>
      <c r="C43" s="217"/>
      <c r="D43" s="352">
        <v>6676058455</v>
      </c>
      <c r="E43" s="218">
        <v>4775319813</v>
      </c>
    </row>
    <row r="44" spans="2:5" x14ac:dyDescent="0.3">
      <c r="B44" s="94" t="s">
        <v>213</v>
      </c>
      <c r="C44" s="217"/>
      <c r="D44" s="352">
        <v>243212724</v>
      </c>
      <c r="E44" s="218">
        <v>179943642</v>
      </c>
    </row>
    <row r="45" spans="2:5" x14ac:dyDescent="0.3">
      <c r="B45" s="94" t="s">
        <v>214</v>
      </c>
      <c r="C45" s="217"/>
      <c r="D45" s="352">
        <v>21145514</v>
      </c>
      <c r="E45" s="218">
        <v>17510766</v>
      </c>
    </row>
    <row r="46" spans="2:5" x14ac:dyDescent="0.3">
      <c r="B46" s="94" t="s">
        <v>215</v>
      </c>
      <c r="C46" s="217"/>
      <c r="D46" s="352">
        <v>679223620</v>
      </c>
      <c r="E46" s="323">
        <v>548464545</v>
      </c>
    </row>
    <row r="47" spans="2:5" x14ac:dyDescent="0.3">
      <c r="B47" s="94" t="s">
        <v>216</v>
      </c>
      <c r="C47" s="217"/>
      <c r="D47" s="352">
        <v>144410238</v>
      </c>
      <c r="E47" s="323">
        <v>201689147</v>
      </c>
    </row>
    <row r="48" spans="2:5" x14ac:dyDescent="0.3">
      <c r="B48" s="94" t="s">
        <v>217</v>
      </c>
      <c r="C48" s="217"/>
      <c r="D48" s="389">
        <v>3772727</v>
      </c>
      <c r="E48" s="323">
        <v>3778951</v>
      </c>
    </row>
    <row r="49" spans="2:9" x14ac:dyDescent="0.3">
      <c r="B49" s="94" t="s">
        <v>218</v>
      </c>
      <c r="C49" s="217"/>
      <c r="D49" s="352">
        <v>0</v>
      </c>
      <c r="E49" s="323">
        <v>5490</v>
      </c>
    </row>
    <row r="50" spans="2:9" x14ac:dyDescent="0.3">
      <c r="B50" s="94" t="s">
        <v>219</v>
      </c>
      <c r="C50" s="217"/>
      <c r="D50" s="352">
        <v>57770508</v>
      </c>
      <c r="E50" s="323">
        <v>60034864</v>
      </c>
    </row>
    <row r="51" spans="2:9" x14ac:dyDescent="0.3">
      <c r="B51" s="94" t="s">
        <v>220</v>
      </c>
      <c r="C51" s="217" t="s">
        <v>205</v>
      </c>
      <c r="D51" s="352">
        <v>2235869123</v>
      </c>
      <c r="E51" s="323">
        <v>1790579317</v>
      </c>
    </row>
    <row r="52" spans="2:9" x14ac:dyDescent="0.3">
      <c r="B52" s="94"/>
      <c r="C52" s="217"/>
      <c r="D52" s="323"/>
      <c r="E52" s="218"/>
    </row>
    <row r="53" spans="2:9" x14ac:dyDescent="0.3">
      <c r="B53" s="387" t="s">
        <v>221</v>
      </c>
      <c r="C53" s="217"/>
      <c r="D53" s="219">
        <f>+D36-D38-D42</f>
        <v>15225729083</v>
      </c>
      <c r="E53" s="219">
        <f>+E36-E38-E42</f>
        <v>11984063669</v>
      </c>
    </row>
    <row r="54" spans="2:9" x14ac:dyDescent="0.3">
      <c r="B54" s="387"/>
      <c r="C54" s="217"/>
      <c r="D54" s="351"/>
      <c r="E54" s="217"/>
    </row>
    <row r="55" spans="2:9" x14ac:dyDescent="0.3">
      <c r="B55" s="387" t="s">
        <v>222</v>
      </c>
      <c r="C55" s="217" t="s">
        <v>223</v>
      </c>
      <c r="D55" s="351">
        <f>SUM(D56)</f>
        <v>104647989</v>
      </c>
      <c r="E55" s="351">
        <f>SUM(E56:E57)</f>
        <v>865119</v>
      </c>
    </row>
    <row r="56" spans="2:9" x14ac:dyDescent="0.3">
      <c r="B56" s="94" t="s">
        <v>224</v>
      </c>
      <c r="C56" s="217"/>
      <c r="D56" s="352">
        <v>104647989</v>
      </c>
      <c r="E56" s="323">
        <v>0</v>
      </c>
    </row>
    <row r="57" spans="2:9" x14ac:dyDescent="0.3">
      <c r="B57" s="94" t="s">
        <v>225</v>
      </c>
      <c r="C57" s="217"/>
      <c r="D57" s="352">
        <v>0</v>
      </c>
      <c r="E57" s="416">
        <v>865119</v>
      </c>
    </row>
    <row r="58" spans="2:9" x14ac:dyDescent="0.3">
      <c r="B58" s="94"/>
      <c r="C58" s="217"/>
      <c r="D58" s="351"/>
      <c r="E58" s="217"/>
    </row>
    <row r="59" spans="2:9" x14ac:dyDescent="0.3">
      <c r="B59" s="387" t="s">
        <v>226</v>
      </c>
      <c r="C59" s="217"/>
      <c r="D59" s="351">
        <f>+D60-D63</f>
        <v>-4137027202</v>
      </c>
      <c r="E59" s="219">
        <f>+E60-E63</f>
        <v>-4325980099</v>
      </c>
      <c r="H59" s="41"/>
      <c r="I59" s="27"/>
    </row>
    <row r="60" spans="2:9" x14ac:dyDescent="0.3">
      <c r="B60" s="387" t="s">
        <v>227</v>
      </c>
      <c r="C60" s="217"/>
      <c r="D60" s="351">
        <f>SUM(D61:D62)</f>
        <v>6033942246</v>
      </c>
      <c r="E60" s="219">
        <f>SUM(E61:E62)</f>
        <v>2470515249</v>
      </c>
    </row>
    <row r="61" spans="2:9" x14ac:dyDescent="0.3">
      <c r="B61" s="94" t="s">
        <v>228</v>
      </c>
      <c r="C61" s="217"/>
      <c r="D61" s="352">
        <v>0</v>
      </c>
      <c r="E61" s="218">
        <v>0</v>
      </c>
    </row>
    <row r="62" spans="2:9" x14ac:dyDescent="0.3">
      <c r="B62" s="94" t="s">
        <v>229</v>
      </c>
      <c r="C62" s="217"/>
      <c r="D62" s="352">
        <v>6033942246</v>
      </c>
      <c r="E62" s="323">
        <v>2470515249</v>
      </c>
    </row>
    <row r="63" spans="2:9" x14ac:dyDescent="0.3">
      <c r="B63" s="387" t="s">
        <v>230</v>
      </c>
      <c r="C63" s="217"/>
      <c r="D63" s="351">
        <f>SUM(D64:D65)</f>
        <v>10170969448</v>
      </c>
      <c r="E63" s="219">
        <f>SUM(E64:E65)</f>
        <v>6796495348</v>
      </c>
      <c r="H63" s="27"/>
    </row>
    <row r="64" spans="2:9" x14ac:dyDescent="0.3">
      <c r="B64" s="94" t="s">
        <v>231</v>
      </c>
      <c r="C64" s="217"/>
      <c r="D64" s="352">
        <v>5043475196</v>
      </c>
      <c r="E64" s="218">
        <v>3831259457</v>
      </c>
    </row>
    <row r="65" spans="2:9" x14ac:dyDescent="0.3">
      <c r="B65" s="94" t="s">
        <v>229</v>
      </c>
      <c r="C65" s="217"/>
      <c r="D65" s="352">
        <v>5127494252</v>
      </c>
      <c r="E65" s="218">
        <v>2965235891</v>
      </c>
    </row>
    <row r="66" spans="2:9" x14ac:dyDescent="0.3">
      <c r="B66" s="94"/>
      <c r="C66" s="217"/>
      <c r="D66" s="351"/>
      <c r="E66" s="217"/>
    </row>
    <row r="67" spans="2:9" x14ac:dyDescent="0.3">
      <c r="B67" s="387" t="s">
        <v>232</v>
      </c>
      <c r="C67" s="217"/>
      <c r="D67" s="351">
        <f>SUM(D68:D69)</f>
        <v>0</v>
      </c>
      <c r="E67" s="351">
        <f>SUM(E68:E69)</f>
        <v>51343964</v>
      </c>
    </row>
    <row r="68" spans="2:9" x14ac:dyDescent="0.3">
      <c r="B68" s="94" t="s">
        <v>233</v>
      </c>
      <c r="C68" s="217"/>
      <c r="D68" s="352">
        <v>0</v>
      </c>
      <c r="E68" s="218">
        <v>0</v>
      </c>
    </row>
    <row r="69" spans="2:9" x14ac:dyDescent="0.3">
      <c r="B69" s="94" t="s">
        <v>234</v>
      </c>
      <c r="C69" s="217"/>
      <c r="D69" s="352">
        <v>0</v>
      </c>
      <c r="E69" s="389">
        <v>51343964</v>
      </c>
    </row>
    <row r="70" spans="2:9" x14ac:dyDescent="0.3">
      <c r="B70" s="94"/>
      <c r="C70" s="217"/>
      <c r="D70" s="323"/>
      <c r="E70" s="217"/>
    </row>
    <row r="71" spans="2:9" x14ac:dyDescent="0.3">
      <c r="B71" s="387" t="s">
        <v>235</v>
      </c>
      <c r="C71" s="217"/>
      <c r="D71" s="351">
        <f>+D72-D73</f>
        <v>-18083664</v>
      </c>
      <c r="E71" s="351">
        <f>SUM(E72:E73)</f>
        <v>0</v>
      </c>
    </row>
    <row r="72" spans="2:9" x14ac:dyDescent="0.3">
      <c r="B72" s="94" t="s">
        <v>236</v>
      </c>
      <c r="C72" s="217"/>
      <c r="D72" s="352">
        <v>0</v>
      </c>
      <c r="E72" s="218">
        <v>0</v>
      </c>
    </row>
    <row r="73" spans="2:9" x14ac:dyDescent="0.3">
      <c r="B73" s="94" t="s">
        <v>237</v>
      </c>
      <c r="C73" s="217"/>
      <c r="D73" s="352">
        <v>18083664</v>
      </c>
      <c r="E73" s="323">
        <v>0</v>
      </c>
    </row>
    <row r="74" spans="2:9" x14ac:dyDescent="0.3">
      <c r="B74" s="94"/>
      <c r="C74" s="217"/>
      <c r="D74" s="219"/>
      <c r="E74" s="217"/>
    </row>
    <row r="75" spans="2:9" x14ac:dyDescent="0.3">
      <c r="B75" s="95" t="s">
        <v>238</v>
      </c>
      <c r="C75" s="220"/>
      <c r="D75" s="353">
        <f>+D53+D55+D59-D67+D71</f>
        <v>11175266206</v>
      </c>
      <c r="E75" s="221">
        <f>+E53+E55+E59-E67+E71</f>
        <v>7607604725</v>
      </c>
      <c r="H75" s="41"/>
      <c r="I75" s="27"/>
    </row>
    <row r="76" spans="2:9" x14ac:dyDescent="0.3">
      <c r="B76" s="95" t="s">
        <v>239</v>
      </c>
      <c r="C76" s="220"/>
      <c r="D76" s="352">
        <v>0</v>
      </c>
      <c r="E76" s="338">
        <v>0</v>
      </c>
    </row>
    <row r="77" spans="2:9" ht="15" thickBot="1" x14ac:dyDescent="0.35">
      <c r="B77" s="222" t="s">
        <v>240</v>
      </c>
      <c r="C77" s="220"/>
      <c r="D77" s="223">
        <f>+D75-D76</f>
        <v>11175266206</v>
      </c>
      <c r="E77" s="223">
        <f>+E75-E76</f>
        <v>7607604725</v>
      </c>
    </row>
    <row r="78" spans="2:9" ht="15" thickTop="1" x14ac:dyDescent="0.3">
      <c r="B78" s="202"/>
      <c r="C78" s="202"/>
      <c r="D78" s="202"/>
      <c r="E78" s="202"/>
      <c r="F78" s="202"/>
      <c r="G78" s="202"/>
    </row>
    <row r="79" spans="2:9" x14ac:dyDescent="0.3">
      <c r="E79" s="27"/>
    </row>
    <row r="80" spans="2:9" x14ac:dyDescent="0.3">
      <c r="B80" s="202" t="s">
        <v>180</v>
      </c>
      <c r="D80" s="27"/>
      <c r="E80" s="41"/>
    </row>
    <row r="81" spans="4:5" x14ac:dyDescent="0.3">
      <c r="D81" s="27"/>
      <c r="E81" s="27"/>
    </row>
  </sheetData>
  <mergeCells count="4">
    <mergeCell ref="B2:E2"/>
    <mergeCell ref="B3:E3"/>
    <mergeCell ref="B4:E4"/>
    <mergeCell ref="B5:E5"/>
  </mergeCells>
  <hyperlinks>
    <hyperlink ref="A1" location="ÍNDICE!A1" display="Indice" xr:uid="{AF95ED49-9A71-4304-999B-0021030C25E3}"/>
  </hyperlinks>
  <pageMargins left="0.7" right="0.7" top="0.75" bottom="0.75" header="0.3" footer="0.3"/>
  <pageSetup scale="57" fitToWidth="0" orientation="portrait" r:id="rId1"/>
  <ignoredErrors>
    <ignoredError sqref="E42 E16 E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CBB84-B9CD-4D5D-9AE2-72957592747A}">
  <sheetPr>
    <pageSetUpPr fitToPage="1"/>
  </sheetPr>
  <dimension ref="A1:I44"/>
  <sheetViews>
    <sheetView showGridLines="0" topLeftCell="A31" zoomScale="90" zoomScaleNormal="100" workbookViewId="0">
      <selection activeCell="I28" sqref="I28"/>
    </sheetView>
  </sheetViews>
  <sheetFormatPr baseColWidth="10" defaultColWidth="11.44140625" defaultRowHeight="14.4" x14ac:dyDescent="0.3"/>
  <cols>
    <col min="1" max="1" width="2.88671875" style="1" customWidth="1"/>
    <col min="2" max="2" width="2.6640625" style="1" customWidth="1"/>
    <col min="3" max="3" width="101.109375" style="1" bestFit="1" customWidth="1"/>
    <col min="4" max="4" width="4.33203125" style="1" customWidth="1"/>
    <col min="5" max="5" width="24.6640625" style="1" bestFit="1" customWidth="1"/>
    <col min="6" max="6" width="23.44140625" style="1" bestFit="1" customWidth="1"/>
    <col min="7" max="7" width="2.88671875" style="1" customWidth="1"/>
    <col min="8" max="8" width="14.33203125" style="1" bestFit="1" customWidth="1"/>
    <col min="9" max="9" width="12.33203125" style="1" bestFit="1" customWidth="1"/>
    <col min="10" max="16384" width="11.44140625" style="1"/>
  </cols>
  <sheetData>
    <row r="1" spans="1:7" x14ac:dyDescent="0.3">
      <c r="A1" s="2" t="s">
        <v>3</v>
      </c>
    </row>
    <row r="2" spans="1:7" x14ac:dyDescent="0.3">
      <c r="B2" s="424" t="s">
        <v>97</v>
      </c>
      <c r="C2" s="424"/>
      <c r="D2" s="424"/>
      <c r="E2" s="424"/>
      <c r="F2" s="424"/>
      <c r="G2" s="424"/>
    </row>
    <row r="3" spans="1:7" x14ac:dyDescent="0.3">
      <c r="B3" s="425" t="s">
        <v>241</v>
      </c>
      <c r="C3" s="425"/>
      <c r="D3" s="425"/>
      <c r="E3" s="425"/>
      <c r="F3" s="425"/>
      <c r="G3" s="425"/>
    </row>
    <row r="4" spans="1:7" x14ac:dyDescent="0.3">
      <c r="B4" s="419" t="str">
        <f>+EERR!B4</f>
        <v>Correspondiente al 30/06/2025, presentado en forma comparativa con el ejercicio cerrado al 30/06/2024</v>
      </c>
      <c r="C4" s="419"/>
      <c r="D4" s="419"/>
      <c r="E4" s="419"/>
      <c r="F4" s="419"/>
      <c r="G4" s="419"/>
    </row>
    <row r="5" spans="1:7" x14ac:dyDescent="0.3">
      <c r="B5" s="320"/>
      <c r="C5" s="320"/>
      <c r="D5" s="320"/>
      <c r="E5" s="320"/>
      <c r="F5" s="320"/>
      <c r="G5" s="320"/>
    </row>
    <row r="6" spans="1:7" x14ac:dyDescent="0.3">
      <c r="E6" s="203">
        <f>+EERR!D7</f>
        <v>45838</v>
      </c>
      <c r="F6" s="203">
        <f>+EERR!E7</f>
        <v>45473</v>
      </c>
      <c r="G6" s="204"/>
    </row>
    <row r="7" spans="1:7" x14ac:dyDescent="0.3">
      <c r="B7" s="28" t="s">
        <v>242</v>
      </c>
      <c r="C7" s="3" t="s">
        <v>243</v>
      </c>
      <c r="D7" s="28"/>
      <c r="E7" s="28"/>
      <c r="F7" s="109"/>
      <c r="G7" s="109"/>
    </row>
    <row r="8" spans="1:7" x14ac:dyDescent="0.3">
      <c r="B8" s="205"/>
      <c r="C8" s="1" t="s">
        <v>244</v>
      </c>
      <c r="E8" s="206">
        <v>144346666972</v>
      </c>
      <c r="F8" s="206">
        <v>20681303911</v>
      </c>
      <c r="G8" s="206"/>
    </row>
    <row r="9" spans="1:7" x14ac:dyDescent="0.3">
      <c r="C9" s="1" t="s">
        <v>245</v>
      </c>
      <c r="E9" s="206">
        <v>-5650098359</v>
      </c>
      <c r="F9" s="206">
        <v>-4222437983</v>
      </c>
      <c r="G9" s="206"/>
    </row>
    <row r="10" spans="1:7" x14ac:dyDescent="0.3">
      <c r="C10" s="1" t="s">
        <v>246</v>
      </c>
      <c r="E10" s="206">
        <v>0</v>
      </c>
      <c r="F10" s="206">
        <v>0</v>
      </c>
      <c r="G10" s="206"/>
    </row>
    <row r="11" spans="1:7" x14ac:dyDescent="0.3">
      <c r="B11" s="114"/>
      <c r="C11" s="65" t="s">
        <v>247</v>
      </c>
      <c r="D11" s="114"/>
      <c r="E11" s="207">
        <f>SUM(E8:E10)</f>
        <v>138696568613</v>
      </c>
      <c r="F11" s="207">
        <f>SUM(F8:F10)</f>
        <v>16458865928</v>
      </c>
      <c r="G11" s="207"/>
    </row>
    <row r="12" spans="1:7" x14ac:dyDescent="0.3">
      <c r="B12" s="28"/>
      <c r="C12" s="28" t="s">
        <v>248</v>
      </c>
      <c r="D12" s="28"/>
      <c r="E12" s="208">
        <v>0</v>
      </c>
      <c r="F12" s="208">
        <v>0</v>
      </c>
      <c r="G12" s="208"/>
    </row>
    <row r="13" spans="1:7" x14ac:dyDescent="0.3">
      <c r="C13" s="1" t="s">
        <v>249</v>
      </c>
      <c r="E13" s="206">
        <v>0</v>
      </c>
      <c r="F13" s="206">
        <v>0</v>
      </c>
      <c r="G13" s="206"/>
    </row>
    <row r="14" spans="1:7" x14ac:dyDescent="0.3">
      <c r="B14" s="205"/>
      <c r="C14" s="28" t="s">
        <v>250</v>
      </c>
      <c r="D14" s="28"/>
      <c r="E14" s="207">
        <f>SUM(E15)</f>
        <v>-128087537030</v>
      </c>
      <c r="F14" s="208">
        <f>SUM(F15)</f>
        <v>-9314041128</v>
      </c>
      <c r="G14" s="208"/>
    </row>
    <row r="15" spans="1:7" x14ac:dyDescent="0.3">
      <c r="C15" s="1" t="s">
        <v>251</v>
      </c>
      <c r="E15" s="206">
        <v>-128087537030</v>
      </c>
      <c r="F15" s="206">
        <v>-9314041128</v>
      </c>
      <c r="G15" s="206"/>
    </row>
    <row r="16" spans="1:7" x14ac:dyDescent="0.3">
      <c r="B16" s="28"/>
      <c r="C16" s="28" t="s">
        <v>252</v>
      </c>
      <c r="D16" s="28"/>
      <c r="E16" s="208">
        <f>+E11+E14</f>
        <v>10609031583</v>
      </c>
      <c r="F16" s="208">
        <f>+F11+F14</f>
        <v>7144824800</v>
      </c>
      <c r="G16" s="208"/>
    </row>
    <row r="17" spans="2:9" x14ac:dyDescent="0.3">
      <c r="C17" s="1" t="s">
        <v>253</v>
      </c>
      <c r="E17" s="206">
        <v>-362622326</v>
      </c>
      <c r="F17" s="206">
        <v>-16510322</v>
      </c>
      <c r="G17" s="206"/>
    </row>
    <row r="18" spans="2:9" x14ac:dyDescent="0.3">
      <c r="C18" s="28" t="s">
        <v>254</v>
      </c>
      <c r="E18" s="208">
        <f>+E16+E17</f>
        <v>10246409257</v>
      </c>
      <c r="F18" s="208">
        <f>+F16+F17</f>
        <v>7128314478</v>
      </c>
      <c r="G18" s="208"/>
      <c r="I18" s="27"/>
    </row>
    <row r="19" spans="2:9" x14ac:dyDescent="0.3">
      <c r="C19" s="28"/>
      <c r="E19" s="206"/>
      <c r="F19" s="206"/>
      <c r="G19" s="208"/>
    </row>
    <row r="20" spans="2:9" x14ac:dyDescent="0.3">
      <c r="B20" s="28" t="s">
        <v>255</v>
      </c>
      <c r="C20" s="3" t="s">
        <v>256</v>
      </c>
      <c r="D20" s="28"/>
      <c r="E20" s="208"/>
      <c r="F20" s="208"/>
      <c r="G20" s="208"/>
    </row>
    <row r="21" spans="2:9" x14ac:dyDescent="0.3">
      <c r="C21" s="1" t="s">
        <v>257</v>
      </c>
      <c r="E21" s="206">
        <v>3290876595</v>
      </c>
      <c r="F21" s="206">
        <v>4010962656</v>
      </c>
      <c r="G21" s="206"/>
    </row>
    <row r="22" spans="2:9" x14ac:dyDescent="0.3">
      <c r="C22" s="1" t="s">
        <v>116</v>
      </c>
      <c r="E22" s="206">
        <v>1750565076</v>
      </c>
      <c r="F22" s="206">
        <v>10062369872</v>
      </c>
      <c r="G22" s="206"/>
    </row>
    <row r="23" spans="2:9" x14ac:dyDescent="0.3">
      <c r="C23" s="1" t="s">
        <v>258</v>
      </c>
      <c r="E23" s="206">
        <v>2807000</v>
      </c>
      <c r="F23" s="206">
        <v>-27039000</v>
      </c>
      <c r="G23" s="206"/>
    </row>
    <row r="24" spans="2:9" x14ac:dyDescent="0.3">
      <c r="C24" s="1" t="s">
        <v>259</v>
      </c>
      <c r="E24" s="206">
        <v>-200600325</v>
      </c>
      <c r="F24" s="206">
        <v>-75476979</v>
      </c>
      <c r="G24" s="206"/>
    </row>
    <row r="25" spans="2:9" x14ac:dyDescent="0.3">
      <c r="C25" s="1" t="s">
        <v>260</v>
      </c>
      <c r="E25" s="206">
        <v>0</v>
      </c>
      <c r="F25" s="206">
        <v>0</v>
      </c>
      <c r="G25" s="206"/>
    </row>
    <row r="26" spans="2:9" x14ac:dyDescent="0.3">
      <c r="B26" s="428"/>
      <c r="C26" s="1" t="s">
        <v>261</v>
      </c>
      <c r="E26" s="206">
        <v>0</v>
      </c>
      <c r="F26" s="206">
        <v>0</v>
      </c>
      <c r="G26" s="206"/>
    </row>
    <row r="27" spans="2:9" x14ac:dyDescent="0.3">
      <c r="B27" s="428"/>
      <c r="C27" s="1" t="s">
        <v>262</v>
      </c>
      <c r="E27" s="206"/>
      <c r="F27" s="206">
        <v>0</v>
      </c>
      <c r="G27" s="206"/>
    </row>
    <row r="28" spans="2:9" x14ac:dyDescent="0.3">
      <c r="C28" s="28" t="s">
        <v>263</v>
      </c>
      <c r="D28" s="209"/>
      <c r="E28" s="208">
        <f>SUM(E21:E27)</f>
        <v>4843648346</v>
      </c>
      <c r="F28" s="208">
        <f>SUM(F21:F27)</f>
        <v>13970816549</v>
      </c>
      <c r="G28" s="208"/>
    </row>
    <row r="29" spans="2:9" x14ac:dyDescent="0.3">
      <c r="B29" s="205"/>
      <c r="E29" s="206"/>
      <c r="F29" s="206"/>
      <c r="G29" s="206"/>
    </row>
    <row r="30" spans="2:9" x14ac:dyDescent="0.3">
      <c r="B30" s="28" t="s">
        <v>264</v>
      </c>
      <c r="C30" s="3" t="s">
        <v>265</v>
      </c>
      <c r="D30" s="28"/>
      <c r="E30" s="208"/>
      <c r="F30" s="208"/>
      <c r="G30" s="208"/>
    </row>
    <row r="31" spans="2:9" x14ac:dyDescent="0.3">
      <c r="B31" s="205"/>
      <c r="C31" s="1" t="s">
        <v>266</v>
      </c>
      <c r="E31" s="206">
        <v>0</v>
      </c>
      <c r="F31" s="206">
        <v>0</v>
      </c>
      <c r="G31" s="206"/>
    </row>
    <row r="32" spans="2:9" x14ac:dyDescent="0.3">
      <c r="C32" s="1" t="s">
        <v>267</v>
      </c>
      <c r="E32" s="206">
        <v>-9535974370</v>
      </c>
      <c r="F32" s="206">
        <v>-8574116263</v>
      </c>
      <c r="G32" s="206"/>
    </row>
    <row r="33" spans="2:7" x14ac:dyDescent="0.3">
      <c r="B33" s="205"/>
      <c r="C33" s="1" t="s">
        <v>268</v>
      </c>
      <c r="E33" s="206">
        <v>-5311916014</v>
      </c>
      <c r="F33" s="206">
        <v>-7619809238</v>
      </c>
      <c r="G33" s="206"/>
    </row>
    <row r="34" spans="2:7" x14ac:dyDescent="0.3">
      <c r="C34" s="1" t="s">
        <v>231</v>
      </c>
      <c r="E34" s="206">
        <v>-5022694564</v>
      </c>
      <c r="F34" s="206">
        <v>-3811348186</v>
      </c>
      <c r="G34" s="206"/>
    </row>
    <row r="35" spans="2:7" x14ac:dyDescent="0.3">
      <c r="C35" s="1" t="s">
        <v>269</v>
      </c>
      <c r="E35" s="206">
        <v>382747994</v>
      </c>
      <c r="F35" s="206">
        <v>-647656642</v>
      </c>
      <c r="G35" s="206"/>
    </row>
    <row r="36" spans="2:7" x14ac:dyDescent="0.3">
      <c r="C36" s="28" t="s">
        <v>270</v>
      </c>
      <c r="E36" s="208">
        <f>SUM(E31:E35)</f>
        <v>-19487836954</v>
      </c>
      <c r="F36" s="208">
        <f>SUM(F31:F35)</f>
        <v>-20652930329</v>
      </c>
      <c r="G36" s="208"/>
    </row>
    <row r="37" spans="2:7" x14ac:dyDescent="0.3">
      <c r="C37" s="28"/>
      <c r="E37" s="206"/>
      <c r="F37" s="206"/>
      <c r="G37" s="208"/>
    </row>
    <row r="38" spans="2:7" x14ac:dyDescent="0.3">
      <c r="B38" s="28"/>
      <c r="C38" s="32" t="s">
        <v>271</v>
      </c>
      <c r="D38" s="89"/>
      <c r="E38" s="89">
        <f>+E28+E36+E18</f>
        <v>-4397779351</v>
      </c>
      <c r="F38" s="38">
        <f>+F28+F36+F18</f>
        <v>446200698</v>
      </c>
      <c r="G38" s="208"/>
    </row>
    <row r="39" spans="2:7" x14ac:dyDescent="0.3">
      <c r="C39" s="32" t="s">
        <v>272</v>
      </c>
      <c r="D39" s="7"/>
      <c r="E39" s="8">
        <v>9739157830</v>
      </c>
      <c r="F39" s="8">
        <v>8515575412</v>
      </c>
      <c r="G39" s="208"/>
    </row>
    <row r="40" spans="2:7" ht="15" thickBot="1" x14ac:dyDescent="0.35">
      <c r="C40" s="32" t="s">
        <v>273</v>
      </c>
      <c r="D40" s="7"/>
      <c r="E40" s="210">
        <f>+E38+E39</f>
        <v>5341378479</v>
      </c>
      <c r="F40" s="210">
        <f>+F38+F39</f>
        <v>8961776110</v>
      </c>
      <c r="G40" s="208"/>
    </row>
    <row r="41" spans="2:7" ht="15" thickTop="1" x14ac:dyDescent="0.3"/>
    <row r="42" spans="2:7" x14ac:dyDescent="0.3">
      <c r="C42" s="427" t="s">
        <v>274</v>
      </c>
      <c r="D42" s="427"/>
      <c r="E42" s="427"/>
      <c r="F42" s="427"/>
      <c r="G42" s="427"/>
    </row>
    <row r="44" spans="2:7" x14ac:dyDescent="0.3">
      <c r="E44" s="27"/>
      <c r="F44" s="27"/>
    </row>
  </sheetData>
  <mergeCells count="5">
    <mergeCell ref="C42:G42"/>
    <mergeCell ref="B2:G2"/>
    <mergeCell ref="B3:G3"/>
    <mergeCell ref="B4:G4"/>
    <mergeCell ref="B26:B27"/>
  </mergeCells>
  <hyperlinks>
    <hyperlink ref="A1" location="ÍNDICE!A1" display="Indice" xr:uid="{28402A13-8E7C-4AA6-B150-D422C8DB4D67}"/>
  </hyperlinks>
  <pageMargins left="0.7" right="0.7" top="0.75" bottom="0.75" header="0.3" footer="0.3"/>
  <pageSetup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E0F0-6BA6-4A38-B1EB-457DF84AC825}">
  <sheetPr>
    <pageSetUpPr fitToPage="1"/>
  </sheetPr>
  <dimension ref="A1:N21"/>
  <sheetViews>
    <sheetView showGridLines="0" topLeftCell="B1" zoomScale="85" zoomScaleNormal="85" workbookViewId="0">
      <selection activeCell="H23" sqref="H23"/>
    </sheetView>
  </sheetViews>
  <sheetFormatPr baseColWidth="10" defaultColWidth="11.44140625" defaultRowHeight="14.4" x14ac:dyDescent="0.3"/>
  <cols>
    <col min="1" max="1" width="9" style="1" bestFit="1" customWidth="1"/>
    <col min="2" max="2" width="38" style="1" bestFit="1" customWidth="1"/>
    <col min="3" max="3" width="22.109375" style="1" bestFit="1" customWidth="1"/>
    <col min="4" max="4" width="14.109375" style="1" bestFit="1" customWidth="1"/>
    <col min="5" max="5" width="22.109375" style="1" bestFit="1" customWidth="1"/>
    <col min="6" max="6" width="18.109375" style="1" bestFit="1" customWidth="1"/>
    <col min="7" max="7" width="20.6640625" style="1" bestFit="1" customWidth="1"/>
    <col min="8" max="8" width="15.44140625" style="1" bestFit="1" customWidth="1"/>
    <col min="9" max="9" width="18.109375" style="1" bestFit="1" customWidth="1"/>
    <col min="10" max="11" width="23.44140625" style="1" bestFit="1" customWidth="1"/>
    <col min="12" max="13" width="22.109375" style="1" bestFit="1" customWidth="1"/>
    <col min="14" max="14" width="2.88671875" style="1" customWidth="1"/>
    <col min="15" max="16384" width="11.44140625" style="1"/>
  </cols>
  <sheetData>
    <row r="1" spans="1:13" x14ac:dyDescent="0.3">
      <c r="A1" s="2" t="s">
        <v>3</v>
      </c>
    </row>
    <row r="2" spans="1:13" x14ac:dyDescent="0.3">
      <c r="B2" s="429" t="s">
        <v>97</v>
      </c>
      <c r="C2" s="429"/>
      <c r="D2" s="429"/>
      <c r="E2" s="429"/>
      <c r="F2" s="429"/>
      <c r="G2" s="429"/>
      <c r="H2" s="429"/>
      <c r="I2" s="429"/>
      <c r="J2" s="429"/>
      <c r="K2" s="429"/>
      <c r="L2" s="429"/>
      <c r="M2" s="429"/>
    </row>
    <row r="3" spans="1:13" x14ac:dyDescent="0.3">
      <c r="B3" s="429" t="s">
        <v>275</v>
      </c>
      <c r="C3" s="429"/>
      <c r="D3" s="429"/>
      <c r="E3" s="429"/>
      <c r="F3" s="429"/>
      <c r="G3" s="429"/>
      <c r="H3" s="429"/>
      <c r="I3" s="429"/>
      <c r="J3" s="429"/>
      <c r="K3" s="429"/>
      <c r="L3" s="429"/>
      <c r="M3" s="429"/>
    </row>
    <row r="4" spans="1:13" x14ac:dyDescent="0.3">
      <c r="B4" s="429" t="str">
        <f>+FFFF!B4</f>
        <v>Correspondiente al 30/06/2025, presentado en forma comparativa con el ejercicio cerrado al 30/06/2024</v>
      </c>
      <c r="C4" s="429"/>
      <c r="D4" s="429"/>
      <c r="E4" s="429"/>
      <c r="F4" s="429"/>
      <c r="G4" s="429"/>
      <c r="H4" s="429"/>
      <c r="I4" s="429"/>
      <c r="J4" s="429"/>
      <c r="K4" s="429"/>
      <c r="L4" s="429"/>
      <c r="M4" s="429"/>
    </row>
    <row r="5" spans="1:13" x14ac:dyDescent="0.3">
      <c r="B5" s="429" t="s">
        <v>98</v>
      </c>
      <c r="C5" s="429"/>
      <c r="D5" s="429"/>
      <c r="E5" s="429"/>
      <c r="F5" s="429"/>
      <c r="G5" s="429"/>
      <c r="H5" s="429"/>
      <c r="I5" s="429"/>
      <c r="J5" s="429"/>
      <c r="K5" s="429"/>
      <c r="L5" s="429"/>
      <c r="M5" s="429"/>
    </row>
    <row r="7" spans="1:13" x14ac:dyDescent="0.3">
      <c r="B7" s="430" t="s">
        <v>276</v>
      </c>
      <c r="C7" s="432" t="s">
        <v>277</v>
      </c>
      <c r="D7" s="433"/>
      <c r="E7" s="433"/>
      <c r="F7" s="434"/>
      <c r="G7" s="432" t="s">
        <v>278</v>
      </c>
      <c r="H7" s="433"/>
      <c r="I7" s="434"/>
      <c r="J7" s="432" t="s">
        <v>279</v>
      </c>
      <c r="K7" s="434"/>
      <c r="L7" s="432" t="s">
        <v>151</v>
      </c>
      <c r="M7" s="434"/>
    </row>
    <row r="8" spans="1:13" ht="28.8" x14ac:dyDescent="0.3">
      <c r="B8" s="431"/>
      <c r="C8" s="200" t="s">
        <v>280</v>
      </c>
      <c r="D8" s="200" t="s">
        <v>281</v>
      </c>
      <c r="E8" s="200" t="s">
        <v>282</v>
      </c>
      <c r="F8" s="110" t="s">
        <v>283</v>
      </c>
      <c r="G8" s="200" t="s">
        <v>284</v>
      </c>
      <c r="H8" s="200" t="s">
        <v>285</v>
      </c>
      <c r="I8" s="200" t="s">
        <v>286</v>
      </c>
      <c r="J8" s="200" t="s">
        <v>287</v>
      </c>
      <c r="K8" s="200" t="s">
        <v>288</v>
      </c>
      <c r="L8" s="168">
        <f>+FFFF!E6</f>
        <v>45838</v>
      </c>
      <c r="M8" s="168">
        <f>+FFFF!F6</f>
        <v>45473</v>
      </c>
    </row>
    <row r="9" spans="1:13" x14ac:dyDescent="0.3">
      <c r="B9" s="7" t="s">
        <v>289</v>
      </c>
      <c r="C9" s="89">
        <v>40000000000</v>
      </c>
      <c r="D9" s="89">
        <v>0</v>
      </c>
      <c r="E9" s="89">
        <v>40000000000</v>
      </c>
      <c r="F9" s="89">
        <v>988500000</v>
      </c>
      <c r="G9" s="89">
        <v>3150190025</v>
      </c>
      <c r="H9" s="89">
        <v>0</v>
      </c>
      <c r="I9" s="89">
        <v>227468427</v>
      </c>
      <c r="J9" s="89">
        <v>0</v>
      </c>
      <c r="K9" s="89">
        <v>15065174752</v>
      </c>
      <c r="L9" s="89">
        <v>59431333204</v>
      </c>
      <c r="M9" s="89">
        <v>51985967690</v>
      </c>
    </row>
    <row r="10" spans="1:13" x14ac:dyDescent="0.3">
      <c r="B10" s="32" t="s">
        <v>290</v>
      </c>
      <c r="C10" s="201">
        <v>0</v>
      </c>
      <c r="D10" s="201">
        <v>0</v>
      </c>
      <c r="E10" s="201">
        <v>0</v>
      </c>
      <c r="F10" s="201">
        <v>0</v>
      </c>
      <c r="G10" s="201">
        <v>0</v>
      </c>
      <c r="H10" s="201">
        <v>0</v>
      </c>
      <c r="I10" s="201">
        <v>0</v>
      </c>
      <c r="J10" s="89">
        <v>15065174752</v>
      </c>
      <c r="K10" s="89">
        <v>-15065174752</v>
      </c>
      <c r="L10" s="201">
        <v>0</v>
      </c>
      <c r="M10" s="89">
        <v>0</v>
      </c>
    </row>
    <row r="11" spans="1:13" x14ac:dyDescent="0.3">
      <c r="B11" s="7" t="s">
        <v>291</v>
      </c>
      <c r="C11" s="201">
        <v>0</v>
      </c>
      <c r="D11" s="201">
        <v>0</v>
      </c>
      <c r="E11" s="201">
        <v>5000000000</v>
      </c>
      <c r="F11" s="201">
        <v>0</v>
      </c>
      <c r="G11" s="201">
        <v>0</v>
      </c>
      <c r="H11" s="201">
        <v>0</v>
      </c>
      <c r="I11" s="201">
        <v>0</v>
      </c>
      <c r="J11" s="201">
        <v>-5000000000</v>
      </c>
      <c r="K11" s="201">
        <v>0</v>
      </c>
      <c r="L11" s="201">
        <f>SUM(C11:K11)</f>
        <v>0</v>
      </c>
      <c r="M11" s="89">
        <v>0</v>
      </c>
    </row>
    <row r="12" spans="1:13" x14ac:dyDescent="0.3">
      <c r="B12" s="7" t="s">
        <v>292</v>
      </c>
      <c r="C12" s="201">
        <v>0</v>
      </c>
      <c r="D12" s="201">
        <v>0</v>
      </c>
      <c r="E12" s="201">
        <v>4000000000</v>
      </c>
      <c r="F12" s="201">
        <v>0</v>
      </c>
      <c r="G12" s="201">
        <v>0</v>
      </c>
      <c r="H12" s="201">
        <v>0</v>
      </c>
      <c r="I12" s="201">
        <v>0</v>
      </c>
      <c r="J12" s="201">
        <v>0</v>
      </c>
      <c r="K12" s="201">
        <v>0</v>
      </c>
      <c r="L12" s="201">
        <f t="shared" ref="L12:L16" si="0">SUM(C12:K12)</f>
        <v>4000000000</v>
      </c>
      <c r="M12" s="201">
        <v>0</v>
      </c>
    </row>
    <row r="13" spans="1:13" x14ac:dyDescent="0.3">
      <c r="B13" s="7" t="s">
        <v>140</v>
      </c>
      <c r="C13" s="201">
        <v>0</v>
      </c>
      <c r="D13" s="201">
        <v>0</v>
      </c>
      <c r="E13" s="201">
        <v>0</v>
      </c>
      <c r="F13" s="201">
        <v>0</v>
      </c>
      <c r="G13" s="201">
        <v>0</v>
      </c>
      <c r="H13" s="201">
        <v>0</v>
      </c>
      <c r="I13" s="201">
        <v>0</v>
      </c>
      <c r="J13" s="201">
        <v>-9311916014</v>
      </c>
      <c r="K13" s="201">
        <v>0</v>
      </c>
      <c r="L13" s="201">
        <f t="shared" si="0"/>
        <v>-9311916014</v>
      </c>
      <c r="M13" s="201">
        <v>-7619809238</v>
      </c>
    </row>
    <row r="14" spans="1:13" x14ac:dyDescent="0.3">
      <c r="B14" s="7" t="s">
        <v>157</v>
      </c>
      <c r="C14" s="201">
        <v>0</v>
      </c>
      <c r="D14" s="201">
        <v>0</v>
      </c>
      <c r="E14" s="201">
        <v>0</v>
      </c>
      <c r="F14" s="201">
        <v>0</v>
      </c>
      <c r="G14" s="201">
        <v>753258738</v>
      </c>
      <c r="H14" s="201">
        <v>0</v>
      </c>
      <c r="I14" s="201">
        <v>0</v>
      </c>
      <c r="J14" s="201">
        <v>-753258738</v>
      </c>
      <c r="K14" s="201">
        <v>0</v>
      </c>
      <c r="L14" s="201">
        <f t="shared" si="0"/>
        <v>0</v>
      </c>
      <c r="M14" s="201">
        <v>0</v>
      </c>
    </row>
    <row r="15" spans="1:13" x14ac:dyDescent="0.3">
      <c r="B15" s="7" t="s">
        <v>293</v>
      </c>
      <c r="C15" s="201">
        <v>0</v>
      </c>
      <c r="D15" s="201">
        <v>0</v>
      </c>
      <c r="E15" s="201">
        <v>0</v>
      </c>
      <c r="F15" s="201">
        <v>442000000</v>
      </c>
      <c r="G15" s="201">
        <v>0</v>
      </c>
      <c r="H15" s="201">
        <v>0</v>
      </c>
      <c r="I15" s="201">
        <v>0</v>
      </c>
      <c r="J15" s="201">
        <v>0</v>
      </c>
      <c r="K15" s="201">
        <v>0</v>
      </c>
      <c r="L15" s="201">
        <f t="shared" si="0"/>
        <v>442000000</v>
      </c>
      <c r="M15" s="201">
        <v>0</v>
      </c>
    </row>
    <row r="16" spans="1:13" x14ac:dyDescent="0.3">
      <c r="B16" s="7" t="s">
        <v>294</v>
      </c>
      <c r="C16" s="201">
        <v>0</v>
      </c>
      <c r="D16" s="201">
        <v>0</v>
      </c>
      <c r="E16" s="201">
        <v>0</v>
      </c>
      <c r="F16" s="201">
        <v>0</v>
      </c>
      <c r="G16" s="201">
        <v>0</v>
      </c>
      <c r="H16" s="201">
        <v>0</v>
      </c>
      <c r="I16" s="201">
        <v>0</v>
      </c>
      <c r="J16" s="201">
        <v>0</v>
      </c>
      <c r="K16" s="201">
        <v>0</v>
      </c>
      <c r="L16" s="201">
        <f t="shared" si="0"/>
        <v>0</v>
      </c>
      <c r="M16" s="201">
        <v>0</v>
      </c>
    </row>
    <row r="17" spans="2:14" x14ac:dyDescent="0.3">
      <c r="B17" s="7" t="s">
        <v>162</v>
      </c>
      <c r="C17" s="201">
        <v>0</v>
      </c>
      <c r="D17" s="201">
        <v>0</v>
      </c>
      <c r="E17" s="201">
        <v>0</v>
      </c>
      <c r="F17" s="201">
        <v>0</v>
      </c>
      <c r="G17" s="201">
        <v>0</v>
      </c>
      <c r="H17" s="201">
        <v>0</v>
      </c>
      <c r="I17" s="201">
        <v>0</v>
      </c>
      <c r="J17" s="201">
        <v>0</v>
      </c>
      <c r="K17" s="201">
        <v>11491532610</v>
      </c>
      <c r="L17" s="201">
        <f>SUM(C17:K17)</f>
        <v>11491532610</v>
      </c>
      <c r="M17" s="201">
        <v>4619288671</v>
      </c>
    </row>
    <row r="18" spans="2:14" x14ac:dyDescent="0.3">
      <c r="B18" s="168">
        <f>+L8</f>
        <v>45838</v>
      </c>
      <c r="C18" s="89">
        <f>SUM(C9:C17)</f>
        <v>40000000000</v>
      </c>
      <c r="D18" s="89">
        <f t="shared" ref="D18:K18" si="1">SUM(D9:D17)</f>
        <v>0</v>
      </c>
      <c r="E18" s="89">
        <f t="shared" si="1"/>
        <v>49000000000</v>
      </c>
      <c r="F18" s="89">
        <f t="shared" si="1"/>
        <v>1430500000</v>
      </c>
      <c r="G18" s="89">
        <f t="shared" si="1"/>
        <v>3903448763</v>
      </c>
      <c r="H18" s="89">
        <f t="shared" si="1"/>
        <v>0</v>
      </c>
      <c r="I18" s="89">
        <f t="shared" si="1"/>
        <v>227468427</v>
      </c>
      <c r="J18" s="89">
        <f t="shared" si="1"/>
        <v>0</v>
      </c>
      <c r="K18" s="89">
        <f t="shared" si="1"/>
        <v>11491532610</v>
      </c>
      <c r="L18" s="89">
        <f>SUM(L9:L17)</f>
        <v>66052949800</v>
      </c>
      <c r="M18" s="201">
        <v>0</v>
      </c>
    </row>
    <row r="19" spans="2:14" x14ac:dyDescent="0.3">
      <c r="B19" s="168">
        <f>+M8</f>
        <v>45473</v>
      </c>
      <c r="C19" s="89">
        <v>40000000000</v>
      </c>
      <c r="D19" s="89">
        <v>0</v>
      </c>
      <c r="E19" s="89">
        <f>+C19</f>
        <v>40000000000</v>
      </c>
      <c r="F19" s="89">
        <v>988500000</v>
      </c>
      <c r="G19" s="89">
        <v>3150190025</v>
      </c>
      <c r="H19" s="89">
        <v>0</v>
      </c>
      <c r="I19" s="89">
        <v>227468427</v>
      </c>
      <c r="J19" s="89">
        <v>0</v>
      </c>
      <c r="K19" s="89">
        <v>4619288671</v>
      </c>
      <c r="L19" s="89">
        <v>0</v>
      </c>
      <c r="M19" s="89">
        <v>48985447123</v>
      </c>
    </row>
    <row r="20" spans="2:14" x14ac:dyDescent="0.3">
      <c r="C20" s="27"/>
      <c r="D20" s="27"/>
      <c r="E20" s="27"/>
      <c r="F20" s="27"/>
      <c r="G20" s="27"/>
      <c r="H20" s="27"/>
      <c r="I20" s="27"/>
      <c r="J20" s="27"/>
      <c r="K20" s="27"/>
      <c r="L20" s="27"/>
      <c r="M20" s="27"/>
      <c r="N20" s="27"/>
    </row>
    <row r="21" spans="2:14" x14ac:dyDescent="0.3">
      <c r="B21" s="427" t="s">
        <v>274</v>
      </c>
      <c r="C21" s="427"/>
      <c r="D21" s="427"/>
      <c r="E21" s="427"/>
      <c r="F21" s="427"/>
      <c r="G21" s="427"/>
      <c r="H21" s="427"/>
      <c r="I21" s="427"/>
      <c r="J21" s="427"/>
      <c r="K21" s="427"/>
      <c r="L21" s="427"/>
      <c r="M21" s="427"/>
    </row>
  </sheetData>
  <mergeCells count="10">
    <mergeCell ref="B21:M21"/>
    <mergeCell ref="B2:M2"/>
    <mergeCell ref="B3:M3"/>
    <mergeCell ref="B4:M4"/>
    <mergeCell ref="B5:M5"/>
    <mergeCell ref="B7:B8"/>
    <mergeCell ref="C7:F7"/>
    <mergeCell ref="G7:I7"/>
    <mergeCell ref="J7:K7"/>
    <mergeCell ref="L7:M7"/>
  </mergeCells>
  <hyperlinks>
    <hyperlink ref="A1" location="ÍNDICE!A1" display="Indice" xr:uid="{66EE9E98-529F-4337-A065-2472FB672370}"/>
  </hyperlinks>
  <pageMargins left="0.7" right="0.7" top="0.75" bottom="0.75" header="0.3" footer="0.3"/>
  <pageSetup scale="3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24E6-0C3A-4355-A4A5-355343C737DD}">
  <sheetPr>
    <pageSetUpPr fitToPage="1"/>
  </sheetPr>
  <dimension ref="A1:M841"/>
  <sheetViews>
    <sheetView showGridLines="0" tabSelected="1" zoomScaleNormal="100" workbookViewId="0">
      <selection activeCell="B2" sqref="B2:F2"/>
    </sheetView>
  </sheetViews>
  <sheetFormatPr baseColWidth="10" defaultColWidth="11.44140625" defaultRowHeight="14.4" x14ac:dyDescent="0.3"/>
  <cols>
    <col min="1" max="1" width="7.109375" style="1" bestFit="1" customWidth="1"/>
    <col min="2" max="2" width="41.44140625" style="1" customWidth="1"/>
    <col min="3" max="3" width="22.6640625" style="1" bestFit="1" customWidth="1"/>
    <col min="4" max="4" width="26.33203125" style="1" customWidth="1"/>
    <col min="5" max="5" width="21.5546875" style="1" customWidth="1"/>
    <col min="6" max="6" width="19.6640625" style="1" customWidth="1"/>
    <col min="7" max="9" width="27.33203125" style="1" customWidth="1"/>
    <col min="10" max="10" width="21.5546875" style="1" bestFit="1" customWidth="1"/>
    <col min="11" max="11" width="17.109375" style="1" bestFit="1" customWidth="1"/>
    <col min="12" max="13" width="17.6640625" style="1" customWidth="1"/>
    <col min="14" max="16384" width="11.44140625" style="1"/>
  </cols>
  <sheetData>
    <row r="1" spans="1:8" x14ac:dyDescent="0.3">
      <c r="A1" s="2"/>
    </row>
    <row r="2" spans="1:8" x14ac:dyDescent="0.3">
      <c r="B2" s="447" t="s">
        <v>0</v>
      </c>
      <c r="C2" s="447"/>
      <c r="D2" s="447"/>
      <c r="E2" s="447"/>
      <c r="F2" s="447"/>
    </row>
    <row r="3" spans="1:8" x14ac:dyDescent="0.3">
      <c r="B3" s="448" t="s">
        <v>641</v>
      </c>
      <c r="C3" s="448"/>
      <c r="D3" s="448"/>
      <c r="E3" s="448"/>
      <c r="F3" s="448"/>
    </row>
    <row r="4" spans="1:8" x14ac:dyDescent="0.3">
      <c r="B4" s="441" t="s">
        <v>4</v>
      </c>
      <c r="C4" s="441"/>
      <c r="D4" s="441"/>
      <c r="E4" s="441"/>
      <c r="F4" s="441"/>
    </row>
    <row r="5" spans="1:8" x14ac:dyDescent="0.3">
      <c r="B5" s="68"/>
      <c r="C5" s="68"/>
      <c r="D5" s="68"/>
      <c r="E5" s="68"/>
      <c r="F5" s="68"/>
    </row>
    <row r="6" spans="1:8" x14ac:dyDescent="0.3">
      <c r="B6" s="28" t="s">
        <v>5</v>
      </c>
      <c r="E6" s="70" t="s">
        <v>6</v>
      </c>
      <c r="F6" s="70"/>
      <c r="G6" s="70"/>
      <c r="H6" s="70"/>
    </row>
    <row r="7" spans="1:8" x14ac:dyDescent="0.3">
      <c r="B7" s="28" t="s">
        <v>7</v>
      </c>
      <c r="C7" s="28"/>
      <c r="D7" s="28"/>
      <c r="E7" s="1" t="s">
        <v>8</v>
      </c>
    </row>
    <row r="8" spans="1:8" x14ac:dyDescent="0.3">
      <c r="B8" s="28" t="s">
        <v>9</v>
      </c>
      <c r="C8" s="28"/>
      <c r="D8" s="28"/>
      <c r="E8" s="1" t="s">
        <v>10</v>
      </c>
    </row>
    <row r="9" spans="1:8" x14ac:dyDescent="0.3">
      <c r="B9" s="28" t="s">
        <v>11</v>
      </c>
      <c r="C9" s="28"/>
      <c r="D9" s="28"/>
      <c r="E9" s="1" t="s">
        <v>12</v>
      </c>
    </row>
    <row r="10" spans="1:8" x14ac:dyDescent="0.3">
      <c r="B10" s="28" t="s">
        <v>13</v>
      </c>
      <c r="C10" s="28"/>
      <c r="D10" s="28"/>
      <c r="E10" s="1" t="s">
        <v>14</v>
      </c>
    </row>
    <row r="11" spans="1:8" x14ac:dyDescent="0.3">
      <c r="B11" s="28" t="s">
        <v>15</v>
      </c>
      <c r="C11" s="28"/>
      <c r="D11" s="28"/>
      <c r="E11" s="1" t="s">
        <v>16</v>
      </c>
    </row>
    <row r="12" spans="1:8" x14ac:dyDescent="0.3">
      <c r="B12" s="28" t="s">
        <v>17</v>
      </c>
      <c r="C12" s="28"/>
      <c r="D12" s="28"/>
      <c r="E12" s="1" t="s">
        <v>18</v>
      </c>
    </row>
    <row r="13" spans="1:8" x14ac:dyDescent="0.3">
      <c r="B13" s="28" t="s">
        <v>19</v>
      </c>
      <c r="C13" s="28"/>
      <c r="D13" s="28"/>
      <c r="E13" s="1" t="s">
        <v>12</v>
      </c>
    </row>
    <row r="15" spans="1:8" x14ac:dyDescent="0.3">
      <c r="B15" s="441" t="s">
        <v>20</v>
      </c>
      <c r="C15" s="441"/>
      <c r="D15" s="441"/>
      <c r="E15" s="441"/>
      <c r="F15" s="441"/>
    </row>
    <row r="17" spans="2:8" x14ac:dyDescent="0.3">
      <c r="B17" s="449" t="s">
        <v>21</v>
      </c>
      <c r="C17" s="449"/>
      <c r="D17" s="449"/>
      <c r="E17" s="449"/>
      <c r="F17" s="449"/>
      <c r="G17" s="449"/>
      <c r="H17" s="449"/>
    </row>
    <row r="18" spans="2:8" x14ac:dyDescent="0.3">
      <c r="B18" s="449"/>
      <c r="C18" s="449"/>
      <c r="D18" s="449"/>
      <c r="E18" s="449"/>
      <c r="F18" s="449"/>
      <c r="G18" s="449"/>
      <c r="H18" s="449"/>
    </row>
    <row r="19" spans="2:8" x14ac:dyDescent="0.3">
      <c r="B19" s="449"/>
      <c r="C19" s="449"/>
      <c r="D19" s="449"/>
      <c r="E19" s="449"/>
      <c r="F19" s="449"/>
      <c r="G19" s="449"/>
      <c r="H19" s="449"/>
    </row>
    <row r="20" spans="2:8" x14ac:dyDescent="0.3">
      <c r="B20" s="449"/>
      <c r="C20" s="449"/>
      <c r="D20" s="449"/>
      <c r="E20" s="449"/>
      <c r="F20" s="449"/>
      <c r="G20" s="449"/>
      <c r="H20" s="449"/>
    </row>
    <row r="21" spans="2:8" x14ac:dyDescent="0.3">
      <c r="B21" s="449"/>
      <c r="C21" s="449"/>
      <c r="D21" s="449"/>
      <c r="E21" s="449"/>
      <c r="F21" s="449"/>
      <c r="G21" s="449"/>
      <c r="H21" s="449"/>
    </row>
    <row r="23" spans="2:8" x14ac:dyDescent="0.3">
      <c r="B23" s="435" t="s">
        <v>22</v>
      </c>
      <c r="C23" s="435"/>
      <c r="D23" s="435"/>
      <c r="E23" s="435"/>
      <c r="F23" s="435"/>
      <c r="G23" s="435"/>
      <c r="H23" s="435"/>
    </row>
    <row r="25" spans="2:8" x14ac:dyDescent="0.3">
      <c r="B25" s="429" t="s">
        <v>23</v>
      </c>
      <c r="C25" s="429"/>
      <c r="D25" s="3"/>
      <c r="E25" s="445" t="s">
        <v>24</v>
      </c>
      <c r="F25" s="445"/>
    </row>
    <row r="26" spans="2:8" x14ac:dyDescent="0.3">
      <c r="B26" s="445" t="s">
        <v>25</v>
      </c>
      <c r="C26" s="445"/>
      <c r="D26" s="66"/>
    </row>
    <row r="27" spans="2:8" x14ac:dyDescent="0.3">
      <c r="B27" s="446" t="s">
        <v>26</v>
      </c>
      <c r="C27" s="446"/>
      <c r="D27" s="70"/>
      <c r="E27" s="443" t="s">
        <v>27</v>
      </c>
      <c r="F27" s="443"/>
    </row>
    <row r="28" spans="2:8" x14ac:dyDescent="0.3">
      <c r="B28" s="446" t="s">
        <v>28</v>
      </c>
      <c r="C28" s="446"/>
      <c r="D28" s="70"/>
      <c r="E28" s="443" t="s">
        <v>29</v>
      </c>
      <c r="F28" s="443"/>
    </row>
    <row r="29" spans="2:8" x14ac:dyDescent="0.3">
      <c r="B29" s="446" t="s">
        <v>30</v>
      </c>
      <c r="C29" s="446"/>
      <c r="D29" s="70"/>
      <c r="E29" s="443" t="s">
        <v>31</v>
      </c>
      <c r="F29" s="443"/>
    </row>
    <row r="30" spans="2:8" x14ac:dyDescent="0.3">
      <c r="B30" s="446" t="s">
        <v>32</v>
      </c>
      <c r="C30" s="446"/>
      <c r="D30" s="70"/>
      <c r="E30" s="70" t="s">
        <v>33</v>
      </c>
      <c r="F30" s="67"/>
    </row>
    <row r="31" spans="2:8" x14ac:dyDescent="0.3">
      <c r="B31" s="450" t="s">
        <v>34</v>
      </c>
      <c r="C31" s="450"/>
      <c r="D31" s="183"/>
      <c r="E31" s="67"/>
      <c r="F31" s="67"/>
    </row>
    <row r="32" spans="2:8" x14ac:dyDescent="0.3">
      <c r="B32" s="446" t="s">
        <v>35</v>
      </c>
      <c r="C32" s="446"/>
      <c r="D32" s="70"/>
      <c r="E32" s="443" t="s">
        <v>36</v>
      </c>
      <c r="F32" s="443"/>
    </row>
    <row r="33" spans="2:8" x14ac:dyDescent="0.3">
      <c r="B33" s="446" t="s">
        <v>37</v>
      </c>
      <c r="C33" s="446"/>
      <c r="D33" s="446"/>
      <c r="E33" s="443" t="s">
        <v>38</v>
      </c>
      <c r="F33" s="443"/>
    </row>
    <row r="34" spans="2:8" x14ac:dyDescent="0.3">
      <c r="B34" s="446" t="s">
        <v>39</v>
      </c>
      <c r="C34" s="446"/>
      <c r="D34" s="70"/>
      <c r="E34" s="443" t="s">
        <v>693</v>
      </c>
      <c r="F34" s="443"/>
    </row>
    <row r="35" spans="2:8" x14ac:dyDescent="0.3">
      <c r="B35" s="446" t="s">
        <v>40</v>
      </c>
      <c r="C35" s="446"/>
      <c r="D35" s="70"/>
      <c r="E35" s="443" t="s">
        <v>41</v>
      </c>
      <c r="F35" s="443"/>
    </row>
    <row r="36" spans="2:8" x14ac:dyDescent="0.3">
      <c r="B36" s="70" t="s">
        <v>42</v>
      </c>
      <c r="C36" s="70"/>
      <c r="D36" s="70"/>
      <c r="E36" s="67" t="s">
        <v>43</v>
      </c>
      <c r="F36" s="67"/>
    </row>
    <row r="37" spans="2:8" x14ac:dyDescent="0.3">
      <c r="B37" s="70"/>
      <c r="C37" s="70"/>
      <c r="D37" s="70"/>
      <c r="E37" s="67"/>
      <c r="F37" s="67"/>
    </row>
    <row r="38" spans="2:8" ht="14.4" customHeight="1" x14ac:dyDescent="0.3">
      <c r="B38" s="362"/>
      <c r="C38" s="362"/>
      <c r="D38" s="362"/>
      <c r="E38" s="362"/>
      <c r="F38" s="362"/>
      <c r="G38" s="362"/>
      <c r="H38" s="362"/>
    </row>
    <row r="39" spans="2:8" x14ac:dyDescent="0.3">
      <c r="B39" s="66" t="s">
        <v>44</v>
      </c>
    </row>
    <row r="41" spans="2:8" x14ac:dyDescent="0.3">
      <c r="B41" s="449" t="s">
        <v>45</v>
      </c>
      <c r="C41" s="449"/>
      <c r="D41" s="449"/>
      <c r="E41" s="449"/>
      <c r="F41" s="449"/>
      <c r="G41" s="449"/>
      <c r="H41" s="449"/>
    </row>
    <row r="42" spans="2:8" x14ac:dyDescent="0.3">
      <c r="B42" s="449"/>
      <c r="C42" s="449"/>
      <c r="D42" s="449"/>
      <c r="E42" s="449"/>
      <c r="F42" s="449"/>
      <c r="G42" s="449"/>
      <c r="H42" s="449"/>
    </row>
    <row r="43" spans="2:8" x14ac:dyDescent="0.3">
      <c r="B43" s="28" t="s">
        <v>46</v>
      </c>
      <c r="E43" s="1" t="s">
        <v>47</v>
      </c>
    </row>
    <row r="44" spans="2:8" x14ac:dyDescent="0.3">
      <c r="B44" s="28" t="s">
        <v>48</v>
      </c>
      <c r="E44" s="1" t="s">
        <v>696</v>
      </c>
    </row>
    <row r="45" spans="2:8" x14ac:dyDescent="0.3">
      <c r="B45" s="28" t="s">
        <v>49</v>
      </c>
      <c r="E45" s="1" t="s">
        <v>697</v>
      </c>
    </row>
    <row r="46" spans="2:8" x14ac:dyDescent="0.3">
      <c r="B46" s="28" t="s">
        <v>50</v>
      </c>
      <c r="E46" s="1" t="s">
        <v>51</v>
      </c>
    </row>
    <row r="48" spans="2:8" x14ac:dyDescent="0.3">
      <c r="B48" s="451" t="s">
        <v>52</v>
      </c>
      <c r="C48" s="452"/>
      <c r="D48" s="452"/>
      <c r="E48" s="452"/>
      <c r="F48" s="452"/>
      <c r="G48" s="452"/>
      <c r="H48" s="453"/>
    </row>
    <row r="49" spans="2:8" ht="28.8" x14ac:dyDescent="0.3">
      <c r="B49" s="267" t="s">
        <v>53</v>
      </c>
      <c r="C49" s="267" t="s">
        <v>54</v>
      </c>
      <c r="D49" s="267" t="s">
        <v>55</v>
      </c>
      <c r="E49" s="267" t="s">
        <v>56</v>
      </c>
      <c r="F49" s="267" t="s">
        <v>57</v>
      </c>
      <c r="G49" s="268" t="s">
        <v>58</v>
      </c>
      <c r="H49" s="269" t="s">
        <v>59</v>
      </c>
    </row>
    <row r="50" spans="2:8" x14ac:dyDescent="0.3">
      <c r="B50" s="270">
        <v>1</v>
      </c>
      <c r="C50" s="270" t="s">
        <v>60</v>
      </c>
      <c r="D50" s="163">
        <v>20000</v>
      </c>
      <c r="E50" s="271" t="s">
        <v>61</v>
      </c>
      <c r="F50" s="272">
        <v>100000</v>
      </c>
      <c r="G50" s="163">
        <v>20000000000</v>
      </c>
      <c r="H50" s="273">
        <v>0.40816326530612246</v>
      </c>
    </row>
    <row r="51" spans="2:8" x14ac:dyDescent="0.3">
      <c r="B51" s="270">
        <v>2</v>
      </c>
      <c r="C51" s="270" t="s">
        <v>60</v>
      </c>
      <c r="D51" s="163">
        <v>19000</v>
      </c>
      <c r="E51" s="271" t="s">
        <v>62</v>
      </c>
      <c r="F51" s="272">
        <v>19000</v>
      </c>
      <c r="G51" s="163">
        <v>19000000000</v>
      </c>
      <c r="H51" s="273">
        <v>0.38775510204081631</v>
      </c>
    </row>
    <row r="52" spans="2:8" x14ac:dyDescent="0.3">
      <c r="B52" s="270">
        <v>3</v>
      </c>
      <c r="C52" s="270" t="s">
        <v>60</v>
      </c>
      <c r="D52" s="163">
        <v>2000</v>
      </c>
      <c r="E52" s="271" t="s">
        <v>63</v>
      </c>
      <c r="F52" s="272">
        <v>0</v>
      </c>
      <c r="G52" s="163">
        <v>2000000000</v>
      </c>
      <c r="H52" s="273">
        <v>4.0816326530612242E-2</v>
      </c>
    </row>
    <row r="53" spans="2:8" x14ac:dyDescent="0.3">
      <c r="B53" s="270">
        <v>4</v>
      </c>
      <c r="C53" s="270" t="s">
        <v>60</v>
      </c>
      <c r="D53" s="163">
        <v>2000</v>
      </c>
      <c r="E53" s="271" t="s">
        <v>64</v>
      </c>
      <c r="F53" s="272">
        <v>0</v>
      </c>
      <c r="G53" s="163">
        <v>2000000000</v>
      </c>
      <c r="H53" s="273">
        <v>4.0816326530612242E-2</v>
      </c>
    </row>
    <row r="54" spans="2:8" x14ac:dyDescent="0.3">
      <c r="B54" s="270">
        <v>5</v>
      </c>
      <c r="C54" s="274" t="s">
        <v>60</v>
      </c>
      <c r="D54" s="163">
        <v>2000</v>
      </c>
      <c r="E54" s="271" t="s">
        <v>65</v>
      </c>
      <c r="F54" s="272">
        <v>0</v>
      </c>
      <c r="G54" s="163">
        <v>2000000000</v>
      </c>
      <c r="H54" s="273">
        <v>4.0816326530612242E-2</v>
      </c>
    </row>
    <row r="55" spans="2:8" x14ac:dyDescent="0.3">
      <c r="B55" s="270">
        <v>6</v>
      </c>
      <c r="C55" s="274" t="s">
        <v>60</v>
      </c>
      <c r="D55" s="163">
        <v>2000</v>
      </c>
      <c r="E55" s="271" t="s">
        <v>694</v>
      </c>
      <c r="F55" s="272">
        <v>0</v>
      </c>
      <c r="G55" s="163">
        <v>2000000000</v>
      </c>
      <c r="H55" s="273">
        <v>4.0816326530612242E-2</v>
      </c>
    </row>
    <row r="56" spans="2:8" x14ac:dyDescent="0.3">
      <c r="B56" s="270">
        <v>7</v>
      </c>
      <c r="C56" s="274" t="s">
        <v>60</v>
      </c>
      <c r="D56" s="163">
        <v>2000</v>
      </c>
      <c r="E56" s="271" t="s">
        <v>695</v>
      </c>
      <c r="F56" s="272">
        <v>0</v>
      </c>
      <c r="G56" s="163">
        <v>2000000000</v>
      </c>
      <c r="H56" s="273">
        <v>4.0816326530612242E-2</v>
      </c>
    </row>
    <row r="57" spans="2:8" x14ac:dyDescent="0.3">
      <c r="B57" s="454" t="s">
        <v>66</v>
      </c>
      <c r="C57" s="455"/>
      <c r="D57" s="89">
        <f>SUM(D50:D56)</f>
        <v>49000</v>
      </c>
      <c r="E57" s="275"/>
      <c r="F57" s="86">
        <f>SUM(F50:F56)</f>
        <v>119000</v>
      </c>
      <c r="G57" s="86">
        <f>SUM(G50:G56)</f>
        <v>49000000000</v>
      </c>
      <c r="H57" s="276">
        <f>SUM(H50:H56)</f>
        <v>1.0000000000000002</v>
      </c>
    </row>
    <row r="59" spans="2:8" x14ac:dyDescent="0.3">
      <c r="B59" s="451" t="s">
        <v>67</v>
      </c>
      <c r="C59" s="452"/>
      <c r="D59" s="452"/>
      <c r="E59" s="452"/>
      <c r="F59" s="452"/>
      <c r="G59" s="452"/>
      <c r="H59" s="453"/>
    </row>
    <row r="60" spans="2:8" ht="28.8" x14ac:dyDescent="0.3">
      <c r="B60" s="267" t="s">
        <v>53</v>
      </c>
      <c r="C60" s="267" t="s">
        <v>54</v>
      </c>
      <c r="D60" s="267" t="s">
        <v>55</v>
      </c>
      <c r="E60" s="267" t="s">
        <v>56</v>
      </c>
      <c r="F60" s="267" t="s">
        <v>57</v>
      </c>
      <c r="G60" s="268" t="s">
        <v>58</v>
      </c>
      <c r="H60" s="269" t="s">
        <v>68</v>
      </c>
    </row>
    <row r="61" spans="2:8" x14ac:dyDescent="0.3">
      <c r="B61" s="270">
        <v>1</v>
      </c>
      <c r="C61" s="277" t="s">
        <v>60</v>
      </c>
      <c r="D61" s="201">
        <v>24000</v>
      </c>
      <c r="E61" s="271" t="s">
        <v>61</v>
      </c>
      <c r="F61" s="272">
        <v>120000</v>
      </c>
      <c r="G61" s="163">
        <v>24000000000</v>
      </c>
      <c r="H61" s="273">
        <v>0.45283018867924529</v>
      </c>
    </row>
    <row r="62" spans="2:8" x14ac:dyDescent="0.3">
      <c r="B62" s="270">
        <v>2</v>
      </c>
      <c r="C62" s="277" t="s">
        <v>60</v>
      </c>
      <c r="D62" s="201">
        <v>16864</v>
      </c>
      <c r="E62" s="271" t="s">
        <v>62</v>
      </c>
      <c r="F62" s="272">
        <v>19000</v>
      </c>
      <c r="G62" s="163">
        <v>19000000000</v>
      </c>
      <c r="H62" s="273">
        <v>0.35849056603773582</v>
      </c>
    </row>
    <row r="63" spans="2:8" x14ac:dyDescent="0.3">
      <c r="B63" s="270">
        <v>3</v>
      </c>
      <c r="C63" s="277" t="s">
        <v>60</v>
      </c>
      <c r="D63" s="201">
        <v>2000</v>
      </c>
      <c r="E63" s="271" t="s">
        <v>63</v>
      </c>
      <c r="F63" s="272">
        <v>0</v>
      </c>
      <c r="G63" s="163">
        <v>2000000000</v>
      </c>
      <c r="H63" s="273">
        <v>3.7735849056603772E-2</v>
      </c>
    </row>
    <row r="64" spans="2:8" x14ac:dyDescent="0.3">
      <c r="B64" s="270">
        <v>4</v>
      </c>
      <c r="C64" s="277" t="s">
        <v>60</v>
      </c>
      <c r="D64" s="201">
        <v>2000</v>
      </c>
      <c r="E64" s="271" t="s">
        <v>64</v>
      </c>
      <c r="F64" s="272">
        <v>0</v>
      </c>
      <c r="G64" s="163">
        <v>2000000000</v>
      </c>
      <c r="H64" s="273">
        <v>3.7735849056603772E-2</v>
      </c>
    </row>
    <row r="65" spans="2:8" x14ac:dyDescent="0.3">
      <c r="B65" s="270">
        <v>5</v>
      </c>
      <c r="C65" s="278" t="s">
        <v>60</v>
      </c>
      <c r="D65" s="201">
        <v>2000</v>
      </c>
      <c r="E65" s="271" t="s">
        <v>65</v>
      </c>
      <c r="F65" s="272">
        <v>0</v>
      </c>
      <c r="G65" s="163">
        <v>2000000000</v>
      </c>
      <c r="H65" s="273">
        <v>3.7735849056603772E-2</v>
      </c>
    </row>
    <row r="66" spans="2:8" x14ac:dyDescent="0.3">
      <c r="B66" s="270">
        <v>6</v>
      </c>
      <c r="C66" s="278" t="s">
        <v>60</v>
      </c>
      <c r="D66" s="201">
        <v>2000</v>
      </c>
      <c r="E66" s="271" t="s">
        <v>694</v>
      </c>
      <c r="F66" s="272">
        <v>0</v>
      </c>
      <c r="G66" s="163">
        <v>2000000000</v>
      </c>
      <c r="H66" s="273">
        <v>3.7735849056603772E-2</v>
      </c>
    </row>
    <row r="67" spans="2:8" x14ac:dyDescent="0.3">
      <c r="B67" s="270">
        <v>7</v>
      </c>
      <c r="C67" s="278" t="s">
        <v>60</v>
      </c>
      <c r="D67" s="201">
        <v>2000</v>
      </c>
      <c r="E67" s="271" t="s">
        <v>695</v>
      </c>
      <c r="F67" s="272">
        <v>0</v>
      </c>
      <c r="G67" s="163">
        <v>2000000000</v>
      </c>
      <c r="H67" s="273">
        <v>3.7735849056603772E-2</v>
      </c>
    </row>
    <row r="68" spans="2:8" x14ac:dyDescent="0.3">
      <c r="B68" s="454" t="s">
        <v>66</v>
      </c>
      <c r="C68" s="455"/>
      <c r="D68" s="89">
        <f>SUM(D61:D67)</f>
        <v>50864</v>
      </c>
      <c r="E68" s="275"/>
      <c r="F68" s="86">
        <f>SUM(F61:F67)</f>
        <v>139000</v>
      </c>
      <c r="G68" s="86">
        <f>SUM(G61:G67)</f>
        <v>53000000000</v>
      </c>
      <c r="H68" s="276">
        <f>SUM(H61:H67)</f>
        <v>1</v>
      </c>
    </row>
    <row r="69" spans="2:8" x14ac:dyDescent="0.3">
      <c r="B69" s="491" t="s">
        <v>69</v>
      </c>
      <c r="C69" s="491"/>
      <c r="D69" s="491"/>
      <c r="E69" s="491"/>
    </row>
    <row r="73" spans="2:8" x14ac:dyDescent="0.3">
      <c r="B73" s="435" t="s">
        <v>70</v>
      </c>
      <c r="C73" s="435"/>
      <c r="D73" s="435"/>
      <c r="E73" s="435"/>
      <c r="F73" s="435"/>
      <c r="G73" s="435"/>
      <c r="H73" s="435"/>
    </row>
    <row r="75" spans="2:8" x14ac:dyDescent="0.3">
      <c r="B75" s="1" t="s">
        <v>5</v>
      </c>
      <c r="D75" s="1" t="s">
        <v>71</v>
      </c>
    </row>
    <row r="76" spans="2:8" x14ac:dyDescent="0.3">
      <c r="B76" s="1" t="s">
        <v>7</v>
      </c>
      <c r="D76" s="1" t="s">
        <v>72</v>
      </c>
    </row>
    <row r="77" spans="2:8" x14ac:dyDescent="0.3">
      <c r="B77" s="1" t="s">
        <v>73</v>
      </c>
      <c r="D77" s="1" t="s">
        <v>74</v>
      </c>
    </row>
    <row r="78" spans="2:8" x14ac:dyDescent="0.3">
      <c r="B78" s="1" t="s">
        <v>13</v>
      </c>
      <c r="D78" s="1" t="s">
        <v>75</v>
      </c>
    </row>
    <row r="79" spans="2:8" x14ac:dyDescent="0.3">
      <c r="B79" s="28"/>
    </row>
    <row r="80" spans="2:8" x14ac:dyDescent="0.3">
      <c r="B80" s="441" t="s">
        <v>76</v>
      </c>
      <c r="C80" s="441"/>
      <c r="D80" s="441"/>
      <c r="E80" s="441"/>
      <c r="F80" s="441"/>
      <c r="G80" s="441"/>
      <c r="H80" s="441"/>
    </row>
    <row r="82" spans="2:8" x14ac:dyDescent="0.3">
      <c r="B82" s="441" t="s">
        <v>77</v>
      </c>
      <c r="C82" s="441"/>
      <c r="D82" s="441"/>
      <c r="E82" s="441"/>
      <c r="F82" s="441"/>
      <c r="G82" s="441"/>
      <c r="H82" s="441"/>
    </row>
    <row r="83" spans="2:8" x14ac:dyDescent="0.3">
      <c r="B83" s="28" t="s">
        <v>78</v>
      </c>
      <c r="D83" s="1" t="s">
        <v>79</v>
      </c>
    </row>
    <row r="84" spans="2:8" x14ac:dyDescent="0.3">
      <c r="B84" s="28" t="s">
        <v>73</v>
      </c>
      <c r="D84" s="1" t="s">
        <v>12</v>
      </c>
    </row>
    <row r="85" spans="2:8" x14ac:dyDescent="0.3">
      <c r="B85" s="28" t="s">
        <v>80</v>
      </c>
      <c r="D85" s="1" t="s">
        <v>81</v>
      </c>
    </row>
    <row r="86" spans="2:8" x14ac:dyDescent="0.3">
      <c r="B86" s="28" t="s">
        <v>82</v>
      </c>
      <c r="D86" s="199">
        <v>0.84899999999999998</v>
      </c>
      <c r="E86" s="199"/>
    </row>
    <row r="87" spans="2:8" x14ac:dyDescent="0.3">
      <c r="B87" s="28" t="s">
        <v>83</v>
      </c>
      <c r="D87" s="199">
        <v>0.84789999999999999</v>
      </c>
      <c r="E87" s="199"/>
    </row>
    <row r="88" spans="2:8" x14ac:dyDescent="0.3">
      <c r="B88" s="441" t="s">
        <v>84</v>
      </c>
      <c r="C88" s="441"/>
      <c r="D88" s="441"/>
      <c r="E88" s="441"/>
      <c r="F88" s="441"/>
      <c r="G88" s="441"/>
      <c r="H88" s="441"/>
    </row>
    <row r="89" spans="2:8" x14ac:dyDescent="0.3">
      <c r="B89" s="28" t="s">
        <v>85</v>
      </c>
      <c r="D89" s="492" t="s">
        <v>636</v>
      </c>
      <c r="E89" s="492"/>
      <c r="F89" s="492"/>
      <c r="G89" s="492"/>
      <c r="H89" s="492"/>
    </row>
    <row r="90" spans="2:8" x14ac:dyDescent="0.3">
      <c r="B90" s="28" t="s">
        <v>86</v>
      </c>
      <c r="D90" s="492" t="s">
        <v>637</v>
      </c>
      <c r="E90" s="492"/>
      <c r="F90" s="492"/>
      <c r="G90" s="492"/>
      <c r="H90" s="492"/>
    </row>
    <row r="91" spans="2:8" x14ac:dyDescent="0.3">
      <c r="B91" s="28" t="s">
        <v>87</v>
      </c>
      <c r="D91" s="492" t="s">
        <v>88</v>
      </c>
      <c r="E91" s="492"/>
      <c r="F91" s="492"/>
      <c r="G91" s="492"/>
      <c r="H91" s="492"/>
    </row>
    <row r="92" spans="2:8" x14ac:dyDescent="0.3">
      <c r="B92" s="28" t="s">
        <v>89</v>
      </c>
      <c r="D92" s="492" t="s">
        <v>90</v>
      </c>
      <c r="E92" s="492"/>
      <c r="F92" s="492"/>
      <c r="G92" s="492"/>
      <c r="H92" s="492"/>
    </row>
    <row r="93" spans="2:8" x14ac:dyDescent="0.3">
      <c r="B93" s="28" t="s">
        <v>91</v>
      </c>
      <c r="D93" s="1" t="s">
        <v>92</v>
      </c>
    </row>
    <row r="94" spans="2:8" x14ac:dyDescent="0.3">
      <c r="B94" s="28" t="s">
        <v>93</v>
      </c>
      <c r="D94" s="1" t="s">
        <v>35</v>
      </c>
    </row>
    <row r="95" spans="2:8" x14ac:dyDescent="0.3">
      <c r="B95" s="28" t="s">
        <v>38</v>
      </c>
      <c r="D95" s="1" t="s">
        <v>37</v>
      </c>
    </row>
    <row r="96" spans="2:8" x14ac:dyDescent="0.3">
      <c r="B96" s="28" t="s">
        <v>41</v>
      </c>
      <c r="D96" s="1" t="s">
        <v>40</v>
      </c>
    </row>
    <row r="97" spans="1:8" x14ac:dyDescent="0.3">
      <c r="B97" s="28" t="s">
        <v>95</v>
      </c>
      <c r="D97" s="1" t="s">
        <v>96</v>
      </c>
    </row>
    <row r="99" spans="1:8" x14ac:dyDescent="0.3">
      <c r="B99" s="456"/>
      <c r="C99" s="456"/>
      <c r="D99" s="456"/>
      <c r="E99" s="456"/>
      <c r="F99" s="456"/>
      <c r="G99" s="456"/>
      <c r="H99" s="456"/>
    </row>
    <row r="101" spans="1:8" x14ac:dyDescent="0.3">
      <c r="A101" s="2"/>
    </row>
    <row r="102" spans="1:8" x14ac:dyDescent="0.3">
      <c r="B102" s="429" t="s">
        <v>97</v>
      </c>
      <c r="C102" s="429"/>
      <c r="D102" s="429"/>
      <c r="E102" s="429"/>
      <c r="F102" s="429"/>
      <c r="G102" s="429"/>
      <c r="H102" s="429"/>
    </row>
    <row r="103" spans="1:8" x14ac:dyDescent="0.3">
      <c r="B103" s="467" t="s">
        <v>642</v>
      </c>
      <c r="C103" s="467"/>
      <c r="D103" s="467"/>
      <c r="E103" s="467"/>
      <c r="F103" s="467"/>
      <c r="G103" s="467"/>
      <c r="H103" s="467"/>
    </row>
    <row r="105" spans="1:8" x14ac:dyDescent="0.3">
      <c r="B105" s="441" t="s">
        <v>295</v>
      </c>
      <c r="C105" s="441"/>
      <c r="D105" s="441"/>
      <c r="E105" s="441"/>
      <c r="F105" s="441"/>
      <c r="G105" s="441"/>
      <c r="H105" s="441"/>
    </row>
    <row r="107" spans="1:8" ht="15" customHeight="1" x14ac:dyDescent="0.3">
      <c r="B107" s="436" t="s">
        <v>692</v>
      </c>
      <c r="C107" s="436"/>
      <c r="D107" s="436"/>
      <c r="E107" s="436"/>
      <c r="F107" s="436"/>
      <c r="G107" s="436"/>
      <c r="H107" s="436"/>
    </row>
    <row r="108" spans="1:8" x14ac:dyDescent="0.3">
      <c r="B108" s="436"/>
      <c r="C108" s="436"/>
      <c r="D108" s="436"/>
      <c r="E108" s="436"/>
      <c r="F108" s="436"/>
      <c r="G108" s="436"/>
      <c r="H108" s="436"/>
    </row>
    <row r="109" spans="1:8" x14ac:dyDescent="0.3">
      <c r="B109" s="68" t="s">
        <v>296</v>
      </c>
      <c r="C109" s="68"/>
      <c r="D109" s="68"/>
      <c r="E109" s="68"/>
      <c r="F109" s="68"/>
      <c r="G109" s="68"/>
      <c r="H109" s="68"/>
    </row>
    <row r="111" spans="1:8" x14ac:dyDescent="0.3">
      <c r="B111" s="435" t="s">
        <v>297</v>
      </c>
      <c r="C111" s="435"/>
      <c r="D111" s="435"/>
      <c r="E111" s="435"/>
      <c r="F111" s="435"/>
      <c r="G111" s="435"/>
      <c r="H111" s="435"/>
    </row>
    <row r="112" spans="1:8" x14ac:dyDescent="0.3">
      <c r="B112" s="437" t="s">
        <v>298</v>
      </c>
      <c r="C112" s="438"/>
      <c r="D112" s="438"/>
      <c r="E112" s="438"/>
      <c r="F112" s="438"/>
      <c r="G112" s="438"/>
      <c r="H112" s="438"/>
    </row>
    <row r="113" spans="2:8" x14ac:dyDescent="0.3">
      <c r="B113" s="438"/>
      <c r="C113" s="438"/>
      <c r="D113" s="438"/>
      <c r="E113" s="438"/>
      <c r="F113" s="438"/>
      <c r="G113" s="438"/>
      <c r="H113" s="438"/>
    </row>
    <row r="114" spans="2:8" x14ac:dyDescent="0.3">
      <c r="B114" s="438"/>
      <c r="C114" s="438"/>
      <c r="D114" s="438"/>
      <c r="E114" s="438"/>
      <c r="F114" s="438"/>
      <c r="G114" s="438"/>
      <c r="H114" s="438"/>
    </row>
    <row r="115" spans="2:8" x14ac:dyDescent="0.3">
      <c r="B115" s="438"/>
      <c r="C115" s="438"/>
      <c r="D115" s="438"/>
      <c r="E115" s="438"/>
      <c r="F115" s="438"/>
      <c r="G115" s="438"/>
      <c r="H115" s="438"/>
    </row>
    <row r="116" spans="2:8" x14ac:dyDescent="0.3">
      <c r="B116" s="438"/>
      <c r="C116" s="438"/>
      <c r="D116" s="438"/>
      <c r="E116" s="438"/>
      <c r="F116" s="438"/>
      <c r="G116" s="438"/>
      <c r="H116" s="438"/>
    </row>
    <row r="117" spans="2:8" x14ac:dyDescent="0.3">
      <c r="B117" s="438"/>
      <c r="C117" s="438"/>
      <c r="D117" s="438"/>
      <c r="E117" s="438"/>
      <c r="F117" s="438"/>
      <c r="G117" s="438"/>
      <c r="H117" s="438"/>
    </row>
    <row r="118" spans="2:8" x14ac:dyDescent="0.3">
      <c r="B118" s="438"/>
      <c r="C118" s="438"/>
      <c r="D118" s="438"/>
      <c r="E118" s="438"/>
      <c r="F118" s="438"/>
      <c r="G118" s="438"/>
      <c r="H118" s="438"/>
    </row>
    <row r="119" spans="2:8" x14ac:dyDescent="0.3">
      <c r="B119" s="438"/>
      <c r="C119" s="438"/>
      <c r="D119" s="438"/>
      <c r="E119" s="438"/>
      <c r="F119" s="438"/>
      <c r="G119" s="438"/>
      <c r="H119" s="438"/>
    </row>
    <row r="120" spans="2:8" x14ac:dyDescent="0.3">
      <c r="B120" s="438"/>
      <c r="C120" s="438"/>
      <c r="D120" s="438"/>
      <c r="E120" s="438"/>
      <c r="F120" s="438"/>
      <c r="G120" s="438"/>
      <c r="H120" s="438"/>
    </row>
    <row r="121" spans="2:8" x14ac:dyDescent="0.3">
      <c r="B121" s="438"/>
      <c r="C121" s="438"/>
      <c r="D121" s="438"/>
      <c r="E121" s="438"/>
      <c r="F121" s="438"/>
      <c r="G121" s="438"/>
      <c r="H121" s="438"/>
    </row>
    <row r="122" spans="2:8" x14ac:dyDescent="0.3">
      <c r="B122" s="438"/>
      <c r="C122" s="438"/>
      <c r="D122" s="438"/>
      <c r="E122" s="438"/>
      <c r="F122" s="438"/>
      <c r="G122" s="438"/>
      <c r="H122" s="438"/>
    </row>
    <row r="123" spans="2:8" x14ac:dyDescent="0.3">
      <c r="B123" s="438"/>
      <c r="C123" s="438"/>
      <c r="D123" s="438"/>
      <c r="E123" s="438"/>
      <c r="F123" s="438"/>
      <c r="G123" s="438"/>
      <c r="H123" s="438"/>
    </row>
    <row r="124" spans="2:8" x14ac:dyDescent="0.3">
      <c r="B124" s="438"/>
      <c r="C124" s="438"/>
      <c r="D124" s="438"/>
      <c r="E124" s="438"/>
      <c r="F124" s="438"/>
      <c r="G124" s="438"/>
      <c r="H124" s="438"/>
    </row>
    <row r="125" spans="2:8" x14ac:dyDescent="0.3">
      <c r="B125" s="438"/>
      <c r="C125" s="438"/>
      <c r="D125" s="438"/>
      <c r="E125" s="438"/>
      <c r="F125" s="438"/>
      <c r="G125" s="438"/>
      <c r="H125" s="438"/>
    </row>
    <row r="127" spans="2:8" x14ac:dyDescent="0.3">
      <c r="B127" s="441" t="s">
        <v>299</v>
      </c>
      <c r="C127" s="441"/>
      <c r="D127" s="441"/>
      <c r="E127" s="441"/>
      <c r="F127" s="441"/>
      <c r="G127" s="441"/>
      <c r="H127" s="441"/>
    </row>
    <row r="129" spans="2:11" ht="43.2" x14ac:dyDescent="0.3">
      <c r="B129" s="460" t="s">
        <v>300</v>
      </c>
      <c r="C129" s="461"/>
      <c r="D129" s="462"/>
      <c r="E129" s="29" t="s">
        <v>301</v>
      </c>
      <c r="F129" s="29" t="s">
        <v>302</v>
      </c>
      <c r="G129" s="29" t="s">
        <v>303</v>
      </c>
      <c r="H129" s="29" t="s">
        <v>304</v>
      </c>
    </row>
    <row r="130" spans="2:11" ht="31.95" customHeight="1" x14ac:dyDescent="0.3">
      <c r="B130" s="463" t="s">
        <v>305</v>
      </c>
      <c r="C130" s="464"/>
      <c r="D130" s="465"/>
      <c r="E130" s="196">
        <v>21224200000</v>
      </c>
      <c r="F130" s="197">
        <v>0.84896799999999994</v>
      </c>
      <c r="G130" s="197">
        <v>0.43314693877551019</v>
      </c>
      <c r="H130" s="198" t="s">
        <v>306</v>
      </c>
      <c r="I130" s="130"/>
      <c r="J130" s="41"/>
      <c r="K130" s="41"/>
    </row>
    <row r="131" spans="2:11" x14ac:dyDescent="0.3">
      <c r="F131" s="199"/>
      <c r="G131" s="199"/>
      <c r="I131" s="199"/>
      <c r="J131" s="41"/>
    </row>
    <row r="132" spans="2:11" x14ac:dyDescent="0.3">
      <c r="B132" s="441" t="s">
        <v>307</v>
      </c>
      <c r="C132" s="441"/>
      <c r="D132" s="441"/>
      <c r="E132" s="441"/>
      <c r="F132" s="441"/>
      <c r="G132" s="441"/>
      <c r="H132" s="441"/>
    </row>
    <row r="133" spans="2:11" x14ac:dyDescent="0.3">
      <c r="K133" s="42"/>
    </row>
    <row r="134" spans="2:11" x14ac:dyDescent="0.3">
      <c r="B134" s="441" t="s">
        <v>308</v>
      </c>
      <c r="C134" s="441"/>
      <c r="D134" s="441"/>
      <c r="E134" s="441"/>
      <c r="F134" s="441"/>
      <c r="G134" s="441"/>
      <c r="H134" s="441"/>
    </row>
    <row r="136" spans="2:11" ht="16.5" customHeight="1" x14ac:dyDescent="0.3">
      <c r="B136" s="466" t="s">
        <v>309</v>
      </c>
      <c r="C136" s="466"/>
      <c r="D136" s="466"/>
      <c r="E136" s="466"/>
      <c r="F136" s="466"/>
      <c r="G136" s="466"/>
      <c r="H136" s="466"/>
    </row>
    <row r="137" spans="2:11" ht="16.5" customHeight="1" x14ac:dyDescent="0.3">
      <c r="B137" s="466"/>
      <c r="C137" s="466"/>
      <c r="D137" s="466"/>
      <c r="E137" s="466"/>
      <c r="F137" s="466"/>
      <c r="G137" s="466"/>
      <c r="H137" s="466"/>
    </row>
    <row r="138" spans="2:11" ht="16.5" customHeight="1" x14ac:dyDescent="0.3">
      <c r="B138" s="466"/>
      <c r="C138" s="466"/>
      <c r="D138" s="466"/>
      <c r="E138" s="466"/>
      <c r="F138" s="466"/>
      <c r="G138" s="466"/>
      <c r="H138" s="466"/>
    </row>
    <row r="139" spans="2:11" ht="16.5" customHeight="1" x14ac:dyDescent="0.3">
      <c r="B139" s="466"/>
      <c r="C139" s="466"/>
      <c r="D139" s="466"/>
      <c r="E139" s="466"/>
      <c r="F139" s="466"/>
      <c r="G139" s="466"/>
      <c r="H139" s="466"/>
    </row>
    <row r="140" spans="2:11" ht="16.5" customHeight="1" x14ac:dyDescent="0.3">
      <c r="B140" s="466"/>
      <c r="C140" s="466"/>
      <c r="D140" s="466"/>
      <c r="E140" s="466"/>
      <c r="F140" s="466"/>
      <c r="G140" s="466"/>
      <c r="H140" s="466"/>
    </row>
    <row r="141" spans="2:11" ht="16.5" customHeight="1" x14ac:dyDescent="0.3">
      <c r="B141" s="466"/>
      <c r="C141" s="466"/>
      <c r="D141" s="466"/>
      <c r="E141" s="466"/>
      <c r="F141" s="466"/>
      <c r="G141" s="466"/>
      <c r="H141" s="466"/>
    </row>
    <row r="143" spans="2:11" x14ac:dyDescent="0.3">
      <c r="B143" s="441" t="s">
        <v>310</v>
      </c>
      <c r="C143" s="441"/>
      <c r="D143" s="441"/>
      <c r="E143" s="441"/>
      <c r="F143" s="441"/>
      <c r="G143" s="441"/>
      <c r="H143" s="441"/>
    </row>
    <row r="145" spans="2:8" x14ac:dyDescent="0.3">
      <c r="B145" s="442" t="s">
        <v>311</v>
      </c>
      <c r="C145" s="442"/>
      <c r="D145" s="442"/>
      <c r="E145" s="442"/>
      <c r="F145" s="442"/>
      <c r="G145" s="442"/>
      <c r="H145" s="442"/>
    </row>
    <row r="146" spans="2:8" x14ac:dyDescent="0.3">
      <c r="B146" s="442"/>
      <c r="C146" s="442"/>
      <c r="D146" s="442"/>
      <c r="E146" s="442"/>
      <c r="F146" s="442"/>
      <c r="G146" s="442"/>
      <c r="H146" s="442"/>
    </row>
    <row r="148" spans="2:8" x14ac:dyDescent="0.3">
      <c r="B148" s="66" t="s">
        <v>312</v>
      </c>
      <c r="C148" s="66"/>
      <c r="D148" s="66"/>
      <c r="E148" s="66"/>
      <c r="F148" s="66"/>
      <c r="G148" s="66"/>
      <c r="H148" s="66"/>
    </row>
    <row r="150" spans="2:8" x14ac:dyDescent="0.3">
      <c r="B150" s="443" t="s">
        <v>313</v>
      </c>
      <c r="C150" s="443"/>
      <c r="D150" s="443"/>
      <c r="E150" s="443"/>
      <c r="F150" s="443"/>
      <c r="G150" s="443"/>
      <c r="H150" s="443"/>
    </row>
    <row r="151" spans="2:8" x14ac:dyDescent="0.3">
      <c r="B151" s="443"/>
      <c r="C151" s="443"/>
      <c r="D151" s="443"/>
      <c r="E151" s="443"/>
      <c r="F151" s="443"/>
      <c r="G151" s="443"/>
      <c r="H151" s="443"/>
    </row>
    <row r="153" spans="2:8" x14ac:dyDescent="0.3">
      <c r="B153" s="441" t="s">
        <v>314</v>
      </c>
      <c r="C153" s="441"/>
      <c r="D153" s="441"/>
      <c r="E153" s="441"/>
      <c r="F153" s="441"/>
      <c r="G153" s="441"/>
      <c r="H153" s="441"/>
    </row>
    <row r="155" spans="2:8" x14ac:dyDescent="0.3">
      <c r="B155" s="437" t="s">
        <v>315</v>
      </c>
      <c r="C155" s="437"/>
      <c r="D155" s="437"/>
      <c r="E155" s="437"/>
      <c r="F155" s="437"/>
      <c r="G155" s="437"/>
      <c r="H155" s="437"/>
    </row>
    <row r="156" spans="2:8" x14ac:dyDescent="0.3">
      <c r="B156" s="437"/>
      <c r="C156" s="437"/>
      <c r="D156" s="437"/>
      <c r="E156" s="437"/>
      <c r="F156" s="437"/>
      <c r="G156" s="437"/>
      <c r="H156" s="437"/>
    </row>
    <row r="157" spans="2:8" x14ac:dyDescent="0.3">
      <c r="B157" s="437"/>
      <c r="C157" s="437"/>
      <c r="D157" s="437"/>
      <c r="E157" s="437"/>
      <c r="F157" s="437"/>
      <c r="G157" s="437"/>
      <c r="H157" s="437"/>
    </row>
    <row r="158" spans="2:8" x14ac:dyDescent="0.3">
      <c r="B158" s="437"/>
      <c r="C158" s="437"/>
      <c r="D158" s="437"/>
      <c r="E158" s="437"/>
      <c r="F158" s="437"/>
      <c r="G158" s="437"/>
      <c r="H158" s="437"/>
    </row>
    <row r="159" spans="2:8" x14ac:dyDescent="0.3">
      <c r="B159" s="437"/>
      <c r="C159" s="437"/>
      <c r="D159" s="437"/>
      <c r="E159" s="437"/>
      <c r="F159" s="437"/>
      <c r="G159" s="437"/>
      <c r="H159" s="437"/>
    </row>
    <row r="160" spans="2:8" x14ac:dyDescent="0.3">
      <c r="B160" s="437"/>
      <c r="C160" s="437"/>
      <c r="D160" s="437"/>
      <c r="E160" s="437"/>
      <c r="F160" s="437"/>
      <c r="G160" s="437"/>
      <c r="H160" s="437"/>
    </row>
    <row r="161" spans="2:8" x14ac:dyDescent="0.3">
      <c r="B161" s="437"/>
      <c r="C161" s="437"/>
      <c r="D161" s="437"/>
      <c r="E161" s="437"/>
      <c r="F161" s="437"/>
      <c r="G161" s="437"/>
      <c r="H161" s="437"/>
    </row>
    <row r="162" spans="2:8" x14ac:dyDescent="0.3">
      <c r="B162" s="437"/>
      <c r="C162" s="437"/>
      <c r="D162" s="437"/>
      <c r="E162" s="437"/>
      <c r="F162" s="437"/>
      <c r="G162" s="437"/>
      <c r="H162" s="437"/>
    </row>
    <row r="163" spans="2:8" x14ac:dyDescent="0.3">
      <c r="B163" s="437"/>
      <c r="C163" s="437"/>
      <c r="D163" s="437"/>
      <c r="E163" s="437"/>
      <c r="F163" s="437"/>
      <c r="G163" s="437"/>
      <c r="H163" s="437"/>
    </row>
    <row r="164" spans="2:8" x14ac:dyDescent="0.3">
      <c r="B164" s="437"/>
      <c r="C164" s="437"/>
      <c r="D164" s="437"/>
      <c r="E164" s="437"/>
      <c r="F164" s="437"/>
      <c r="G164" s="437"/>
      <c r="H164" s="437"/>
    </row>
    <row r="165" spans="2:8" x14ac:dyDescent="0.3">
      <c r="B165" s="437"/>
      <c r="C165" s="437"/>
      <c r="D165" s="437"/>
      <c r="E165" s="437"/>
      <c r="F165" s="437"/>
      <c r="G165" s="437"/>
      <c r="H165" s="437"/>
    </row>
    <row r="166" spans="2:8" ht="12.6" customHeight="1" x14ac:dyDescent="0.3">
      <c r="B166" s="437"/>
      <c r="C166" s="437"/>
      <c r="D166" s="437"/>
      <c r="E166" s="437"/>
      <c r="F166" s="437"/>
      <c r="G166" s="437"/>
      <c r="H166" s="437"/>
    </row>
    <row r="167" spans="2:8" hidden="1" x14ac:dyDescent="0.3">
      <c r="B167" s="437"/>
      <c r="C167" s="437"/>
      <c r="D167" s="437"/>
      <c r="E167" s="437"/>
      <c r="F167" s="437"/>
      <c r="G167" s="437"/>
      <c r="H167" s="437"/>
    </row>
    <row r="168" spans="2:8" hidden="1" x14ac:dyDescent="0.3">
      <c r="B168" s="437"/>
      <c r="C168" s="437"/>
      <c r="D168" s="437"/>
      <c r="E168" s="437"/>
      <c r="F168" s="437"/>
      <c r="G168" s="437"/>
      <c r="H168" s="437"/>
    </row>
    <row r="170" spans="2:8" x14ac:dyDescent="0.3">
      <c r="B170" s="66" t="s">
        <v>316</v>
      </c>
      <c r="C170" s="66"/>
      <c r="D170" s="66"/>
      <c r="E170" s="66"/>
      <c r="F170" s="66"/>
      <c r="G170" s="66"/>
      <c r="H170" s="66"/>
    </row>
    <row r="172" spans="2:8" x14ac:dyDescent="0.3">
      <c r="B172" s="449" t="s">
        <v>317</v>
      </c>
      <c r="C172" s="449"/>
      <c r="D172" s="449"/>
      <c r="E172" s="449"/>
      <c r="F172" s="449"/>
      <c r="G172" s="449"/>
      <c r="H172" s="449"/>
    </row>
    <row r="173" spans="2:8" x14ac:dyDescent="0.3">
      <c r="B173" s="449"/>
      <c r="C173" s="449"/>
      <c r="D173" s="449"/>
      <c r="E173" s="449"/>
      <c r="F173" s="449"/>
      <c r="G173" s="449"/>
      <c r="H173" s="449"/>
    </row>
    <row r="174" spans="2:8" ht="30.75" customHeight="1" x14ac:dyDescent="0.3">
      <c r="B174" s="449"/>
      <c r="C174" s="449"/>
      <c r="D174" s="449"/>
      <c r="E174" s="449"/>
      <c r="F174" s="449"/>
      <c r="G174" s="449"/>
      <c r="H174" s="449"/>
    </row>
    <row r="176" spans="2:8" x14ac:dyDescent="0.3">
      <c r="B176" s="68" t="s">
        <v>318</v>
      </c>
      <c r="C176" s="68"/>
      <c r="D176" s="68"/>
      <c r="E176" s="68"/>
      <c r="F176" s="68"/>
      <c r="G176" s="68"/>
      <c r="H176" s="68"/>
    </row>
    <row r="178" spans="2:8" x14ac:dyDescent="0.3">
      <c r="B178" s="459" t="s">
        <v>319</v>
      </c>
      <c r="C178" s="459"/>
      <c r="D178" s="459"/>
      <c r="E178" s="459"/>
      <c r="F178" s="459"/>
      <c r="G178" s="459"/>
      <c r="H178" s="459"/>
    </row>
    <row r="180" spans="2:8" x14ac:dyDescent="0.3">
      <c r="B180" s="68" t="s">
        <v>320</v>
      </c>
      <c r="C180" s="68"/>
      <c r="D180" s="68"/>
      <c r="E180" s="68"/>
      <c r="F180" s="68"/>
      <c r="G180" s="68"/>
      <c r="H180" s="68"/>
    </row>
    <row r="182" spans="2:8" x14ac:dyDescent="0.3">
      <c r="B182" s="444" t="s">
        <v>321</v>
      </c>
      <c r="C182" s="444"/>
      <c r="D182" s="444"/>
      <c r="E182" s="444"/>
      <c r="F182" s="444"/>
      <c r="G182" s="444"/>
      <c r="H182" s="444"/>
    </row>
    <row r="183" spans="2:8" ht="21.75" customHeight="1" x14ac:dyDescent="0.3">
      <c r="B183" s="444"/>
      <c r="C183" s="444"/>
      <c r="D183" s="444"/>
      <c r="E183" s="444"/>
      <c r="F183" s="444"/>
      <c r="G183" s="444"/>
      <c r="H183" s="444"/>
    </row>
    <row r="185" spans="2:8" x14ac:dyDescent="0.3">
      <c r="B185" s="66" t="s">
        <v>322</v>
      </c>
      <c r="C185" s="66"/>
      <c r="D185" s="66"/>
      <c r="E185" s="66"/>
      <c r="F185" s="66"/>
      <c r="G185" s="66"/>
      <c r="H185" s="66"/>
    </row>
    <row r="187" spans="2:8" ht="27" customHeight="1" x14ac:dyDescent="0.3">
      <c r="B187" s="439" t="s">
        <v>323</v>
      </c>
      <c r="C187" s="440"/>
      <c r="D187" s="440"/>
      <c r="E187" s="440"/>
      <c r="F187" s="440"/>
      <c r="G187" s="440"/>
      <c r="H187" s="440"/>
    </row>
    <row r="189" spans="2:8" x14ac:dyDescent="0.3">
      <c r="B189" s="445" t="s">
        <v>324</v>
      </c>
      <c r="C189" s="445"/>
      <c r="D189" s="445"/>
      <c r="E189" s="445"/>
      <c r="F189" s="445"/>
      <c r="G189" s="445"/>
      <c r="H189" s="445"/>
    </row>
    <row r="190" spans="2:8" x14ac:dyDescent="0.3">
      <c r="H190" s="41"/>
    </row>
    <row r="191" spans="2:8" x14ac:dyDescent="0.3">
      <c r="B191" s="441" t="s">
        <v>325</v>
      </c>
      <c r="C191" s="441"/>
      <c r="D191" s="441"/>
      <c r="E191" s="441"/>
      <c r="F191" s="441"/>
      <c r="G191" s="441"/>
      <c r="H191" s="441"/>
    </row>
    <row r="192" spans="2:8" x14ac:dyDescent="0.3">
      <c r="B192" s="68"/>
      <c r="C192" s="68"/>
      <c r="D192" s="68"/>
      <c r="E192" s="68"/>
      <c r="F192" s="68"/>
      <c r="G192" s="68"/>
      <c r="H192" s="68"/>
    </row>
    <row r="193" spans="2:9" x14ac:dyDescent="0.3">
      <c r="B193" s="68" t="s">
        <v>643</v>
      </c>
      <c r="C193" s="68"/>
      <c r="D193" s="68"/>
      <c r="E193" s="68"/>
      <c r="F193" s="68"/>
      <c r="G193" s="68"/>
      <c r="H193" s="68"/>
    </row>
    <row r="194" spans="2:9" x14ac:dyDescent="0.3">
      <c r="B194" s="124" t="s">
        <v>181</v>
      </c>
      <c r="C194" s="125">
        <v>45838</v>
      </c>
      <c r="D194" s="125">
        <v>45473</v>
      </c>
      <c r="E194" s="125">
        <v>45657</v>
      </c>
      <c r="H194" s="41"/>
    </row>
    <row r="195" spans="2:9" x14ac:dyDescent="0.3">
      <c r="B195" s="363" t="s">
        <v>326</v>
      </c>
      <c r="C195" s="126">
        <v>7790.75</v>
      </c>
      <c r="D195" s="126">
        <v>7533.98</v>
      </c>
      <c r="E195" s="127">
        <v>7812.22</v>
      </c>
      <c r="G195" s="41"/>
      <c r="H195" s="41"/>
    </row>
    <row r="196" spans="2:9" x14ac:dyDescent="0.3">
      <c r="B196" s="364" t="s">
        <v>327</v>
      </c>
      <c r="C196" s="128">
        <v>7807.41</v>
      </c>
      <c r="D196" s="128">
        <v>7543.01</v>
      </c>
      <c r="E196" s="129">
        <v>7843.41</v>
      </c>
      <c r="H196" s="41"/>
    </row>
    <row r="197" spans="2:9" x14ac:dyDescent="0.3">
      <c r="B197" s="69"/>
      <c r="C197" s="390"/>
      <c r="D197" s="390"/>
      <c r="E197" s="390"/>
      <c r="H197" s="41"/>
    </row>
    <row r="198" spans="2:9" x14ac:dyDescent="0.3">
      <c r="B198" s="68" t="s">
        <v>644</v>
      </c>
      <c r="C198" s="390"/>
      <c r="D198" s="390"/>
      <c r="E198" s="390"/>
      <c r="H198" s="41"/>
    </row>
    <row r="199" spans="2:9" x14ac:dyDescent="0.3">
      <c r="B199" s="388" t="s">
        <v>181</v>
      </c>
      <c r="C199" s="394">
        <v>45838</v>
      </c>
      <c r="D199" s="394">
        <v>45473</v>
      </c>
      <c r="E199" s="395">
        <v>45657</v>
      </c>
      <c r="H199" s="41"/>
    </row>
    <row r="200" spans="2:9" x14ac:dyDescent="0.3">
      <c r="B200" s="391" t="s">
        <v>645</v>
      </c>
      <c r="C200" s="392">
        <v>7784.15</v>
      </c>
      <c r="D200" s="392">
        <v>7539.62</v>
      </c>
      <c r="E200" s="393">
        <v>7831.26</v>
      </c>
      <c r="H200" s="41"/>
    </row>
    <row r="201" spans="2:9" x14ac:dyDescent="0.3">
      <c r="B201" s="69"/>
      <c r="C201" s="390"/>
      <c r="D201" s="390"/>
      <c r="E201" s="390"/>
      <c r="H201" s="41"/>
    </row>
    <row r="202" spans="2:9" x14ac:dyDescent="0.3">
      <c r="B202" s="442" t="s">
        <v>698</v>
      </c>
      <c r="C202" s="442"/>
      <c r="D202" s="442"/>
      <c r="E202" s="442"/>
      <c r="F202" s="442"/>
      <c r="G202" s="442"/>
      <c r="H202" s="442"/>
      <c r="I202" s="442"/>
    </row>
    <row r="203" spans="2:9" x14ac:dyDescent="0.3">
      <c r="B203" s="442"/>
      <c r="C203" s="442"/>
      <c r="D203" s="442"/>
      <c r="E203" s="442"/>
      <c r="F203" s="442"/>
      <c r="G203" s="442"/>
      <c r="H203" s="442"/>
      <c r="I203" s="442"/>
    </row>
    <row r="204" spans="2:9" x14ac:dyDescent="0.3">
      <c r="B204" s="442"/>
      <c r="C204" s="442"/>
      <c r="D204" s="442"/>
      <c r="E204" s="442"/>
      <c r="F204" s="442"/>
      <c r="G204" s="442"/>
      <c r="H204" s="442"/>
      <c r="I204" s="442"/>
    </row>
    <row r="205" spans="2:9" x14ac:dyDescent="0.3">
      <c r="G205" s="41"/>
      <c r="H205" s="130"/>
    </row>
    <row r="206" spans="2:9" x14ac:dyDescent="0.3">
      <c r="B206" s="441" t="s">
        <v>328</v>
      </c>
      <c r="C206" s="441"/>
      <c r="D206" s="441"/>
      <c r="E206" s="441"/>
      <c r="F206" s="441"/>
      <c r="G206" s="441"/>
      <c r="H206" s="441"/>
    </row>
    <row r="207" spans="2:9" x14ac:dyDescent="0.3">
      <c r="H207" s="41"/>
    </row>
    <row r="208" spans="2:9" ht="28.8" x14ac:dyDescent="0.3">
      <c r="B208" s="457" t="s">
        <v>329</v>
      </c>
      <c r="C208" s="457" t="s">
        <v>330</v>
      </c>
      <c r="D208" s="457" t="s">
        <v>331</v>
      </c>
      <c r="E208" s="29" t="s">
        <v>332</v>
      </c>
      <c r="F208" s="29" t="s">
        <v>333</v>
      </c>
      <c r="G208" s="29" t="s">
        <v>331</v>
      </c>
      <c r="H208" s="29" t="s">
        <v>332</v>
      </c>
      <c r="I208" s="131" t="s">
        <v>333</v>
      </c>
    </row>
    <row r="209" spans="1:9" x14ac:dyDescent="0.3">
      <c r="B209" s="458"/>
      <c r="C209" s="458"/>
      <c r="D209" s="458"/>
      <c r="E209" s="82">
        <f>+BBGG!D7</f>
        <v>45838</v>
      </c>
      <c r="F209" s="82">
        <f>+E209</f>
        <v>45838</v>
      </c>
      <c r="G209" s="82"/>
      <c r="H209" s="82">
        <f>+BBGG!E7</f>
        <v>45657</v>
      </c>
      <c r="I209" s="132">
        <f>+H209</f>
        <v>45657</v>
      </c>
    </row>
    <row r="210" spans="1:9" x14ac:dyDescent="0.3">
      <c r="B210" s="32" t="s">
        <v>99</v>
      </c>
      <c r="C210" s="89"/>
      <c r="D210" s="116"/>
      <c r="E210" s="89"/>
      <c r="F210" s="89"/>
      <c r="G210" s="89"/>
      <c r="H210" s="32"/>
      <c r="I210" s="89"/>
    </row>
    <row r="211" spans="1:9" x14ac:dyDescent="0.3">
      <c r="B211" s="133" t="s">
        <v>102</v>
      </c>
      <c r="C211" s="89"/>
      <c r="D211" s="116"/>
      <c r="E211" s="89"/>
      <c r="F211" s="134"/>
      <c r="G211" s="134"/>
      <c r="H211" s="133"/>
      <c r="I211" s="89"/>
    </row>
    <row r="212" spans="1:9" x14ac:dyDescent="0.3">
      <c r="B212" s="46" t="s">
        <v>104</v>
      </c>
      <c r="C212" s="135" t="s">
        <v>334</v>
      </c>
      <c r="D212" s="136">
        <v>234933.2326586718</v>
      </c>
      <c r="E212" s="137">
        <f>+_xlfn.XLOOKUP(E209,C199:E199,C200:E200)</f>
        <v>7784.15</v>
      </c>
      <c r="F212" s="74">
        <f>+D212*E212</f>
        <v>1828755523</v>
      </c>
      <c r="G212" s="279">
        <v>905960.91251910466</v>
      </c>
      <c r="H212" s="138">
        <f>+_xlfn.XLOOKUP(H209,C194:E194,C195:E195)</f>
        <v>7812.22</v>
      </c>
      <c r="I212" s="74">
        <f t="shared" ref="I212:I215" si="0">+G212*H212</f>
        <v>7077565960</v>
      </c>
    </row>
    <row r="213" spans="1:9" x14ac:dyDescent="0.3">
      <c r="B213" s="35" t="s">
        <v>130</v>
      </c>
      <c r="C213" s="139" t="s">
        <v>334</v>
      </c>
      <c r="D213" s="140">
        <v>109672.37951478326</v>
      </c>
      <c r="E213" s="141">
        <f>+E212</f>
        <v>7784.15</v>
      </c>
      <c r="F213" s="88">
        <f>+D213*E213</f>
        <v>853706253</v>
      </c>
      <c r="G213" s="289">
        <v>157440.09961317014</v>
      </c>
      <c r="H213" s="142">
        <f>+H212</f>
        <v>7812.22</v>
      </c>
      <c r="I213" s="88">
        <f t="shared" si="0"/>
        <v>1229956695</v>
      </c>
    </row>
    <row r="214" spans="1:9" x14ac:dyDescent="0.3">
      <c r="B214" s="35" t="s">
        <v>335</v>
      </c>
      <c r="C214" s="139" t="s">
        <v>334</v>
      </c>
      <c r="D214" s="140">
        <v>12492465.919079155</v>
      </c>
      <c r="E214" s="141">
        <f>+E213</f>
        <v>7784.15</v>
      </c>
      <c r="F214" s="88">
        <f>+D214*E214</f>
        <v>97243228584</v>
      </c>
      <c r="G214" s="289">
        <v>13519477.607389448</v>
      </c>
      <c r="H214" s="142">
        <f>+H213</f>
        <v>7812.22</v>
      </c>
      <c r="I214" s="88">
        <f t="shared" si="0"/>
        <v>105617133354</v>
      </c>
    </row>
    <row r="215" spans="1:9" x14ac:dyDescent="0.3">
      <c r="B215" s="4" t="s">
        <v>141</v>
      </c>
      <c r="C215" s="5" t="s">
        <v>334</v>
      </c>
      <c r="D215" s="143">
        <v>24551.199938336234</v>
      </c>
      <c r="E215" s="154">
        <f>+E214</f>
        <v>7784.15</v>
      </c>
      <c r="F215" s="6">
        <f>+D215*E215</f>
        <v>191110223</v>
      </c>
      <c r="G215" s="290">
        <v>43472.647723694419</v>
      </c>
      <c r="H215" s="144">
        <f>+H214</f>
        <v>7812.22</v>
      </c>
      <c r="I215" s="6">
        <f t="shared" si="0"/>
        <v>339617888</v>
      </c>
    </row>
    <row r="216" spans="1:9" x14ac:dyDescent="0.3">
      <c r="A216" s="28"/>
      <c r="B216" s="145" t="s">
        <v>336</v>
      </c>
      <c r="C216" s="146"/>
      <c r="D216" s="147">
        <f>SUM(D212:D215)</f>
        <v>12861622.731190946</v>
      </c>
      <c r="E216" s="147"/>
      <c r="F216" s="147"/>
      <c r="G216" s="147">
        <f>SUM(G212:G215)</f>
        <v>14626351.267245417</v>
      </c>
      <c r="H216" s="147"/>
      <c r="I216" s="148"/>
    </row>
    <row r="217" spans="1:9" x14ac:dyDescent="0.3">
      <c r="B217" s="32" t="s">
        <v>101</v>
      </c>
      <c r="C217" s="32"/>
      <c r="D217" s="116"/>
      <c r="E217" s="149"/>
      <c r="F217" s="89"/>
      <c r="G217" s="89"/>
      <c r="H217" s="149"/>
      <c r="I217" s="38"/>
    </row>
    <row r="218" spans="1:9" x14ac:dyDescent="0.3">
      <c r="B218" s="32" t="s">
        <v>103</v>
      </c>
      <c r="C218" s="32"/>
      <c r="D218" s="116"/>
      <c r="E218" s="149"/>
      <c r="F218" s="89"/>
      <c r="G218" s="89"/>
      <c r="H218" s="149"/>
      <c r="I218" s="38"/>
    </row>
    <row r="219" spans="1:9" x14ac:dyDescent="0.3">
      <c r="B219" s="46" t="s">
        <v>337</v>
      </c>
      <c r="C219" s="135" t="s">
        <v>334</v>
      </c>
      <c r="D219" s="136">
        <v>27345.149952146348</v>
      </c>
      <c r="E219" s="150">
        <f>+_xlfn.XLOOKUP(E209,C199:E199,C200:E200)</f>
        <v>7784.15</v>
      </c>
      <c r="F219" s="88">
        <f>+D219*E219</f>
        <v>212858749</v>
      </c>
      <c r="G219" s="306">
        <v>4957.5499686998382</v>
      </c>
      <c r="H219" s="151">
        <f>+_xlfn.XLOOKUP(H209,C194:E194,C196:E196)</f>
        <v>7843.41</v>
      </c>
      <c r="I219" s="88">
        <f>+G219*H219</f>
        <v>38884097</v>
      </c>
    </row>
    <row r="220" spans="1:9" x14ac:dyDescent="0.3">
      <c r="B220" s="35" t="s">
        <v>107</v>
      </c>
      <c r="C220" s="139" t="s">
        <v>334</v>
      </c>
      <c r="D220" s="140">
        <v>520754.22377523559</v>
      </c>
      <c r="E220" s="152">
        <f>+E219</f>
        <v>7784.15</v>
      </c>
      <c r="F220" s="88">
        <f>+D220*E220</f>
        <v>4053628991</v>
      </c>
      <c r="G220" s="306">
        <v>960035.48380105081</v>
      </c>
      <c r="H220" s="153">
        <f>+H219</f>
        <v>7843.41</v>
      </c>
      <c r="I220" s="88">
        <f t="shared" ref="I220:I221" si="1">+G220*H220</f>
        <v>7529951914</v>
      </c>
    </row>
    <row r="221" spans="1:9" x14ac:dyDescent="0.3">
      <c r="B221" s="4" t="s">
        <v>338</v>
      </c>
      <c r="C221" s="5" t="s">
        <v>334</v>
      </c>
      <c r="D221" s="143">
        <v>12084812.022635741</v>
      </c>
      <c r="E221" s="154">
        <f>+E220</f>
        <v>7784.15</v>
      </c>
      <c r="F221" s="88">
        <f>+D221*E221</f>
        <v>94069989506</v>
      </c>
      <c r="G221" s="306">
        <v>12089279.489660747</v>
      </c>
      <c r="H221" s="155">
        <f>+H220</f>
        <v>7843.41</v>
      </c>
      <c r="I221" s="88">
        <f t="shared" si="1"/>
        <v>94821175642</v>
      </c>
    </row>
    <row r="222" spans="1:9" x14ac:dyDescent="0.3">
      <c r="A222" s="28"/>
      <c r="B222" s="156" t="s">
        <v>339</v>
      </c>
      <c r="C222" s="149"/>
      <c r="D222" s="157">
        <f>SUM(D219:D221)</f>
        <v>12632911.396363122</v>
      </c>
      <c r="E222" s="149"/>
      <c r="F222" s="149"/>
      <c r="G222" s="157">
        <f>SUM(G219:G221)</f>
        <v>13054272.523430498</v>
      </c>
      <c r="H222" s="149"/>
      <c r="I222" s="158"/>
    </row>
    <row r="223" spans="1:9" x14ac:dyDescent="0.3">
      <c r="I223" s="41"/>
    </row>
    <row r="224" spans="1:9" x14ac:dyDescent="0.3">
      <c r="B224" s="75" t="s">
        <v>340</v>
      </c>
      <c r="C224" s="111"/>
      <c r="D224" s="321">
        <f>+D216-D222</f>
        <v>228711.33482782356</v>
      </c>
      <c r="E224" s="117"/>
      <c r="F224" s="117"/>
      <c r="G224" s="321">
        <f>+G216-G222</f>
        <v>1572078.7438149191</v>
      </c>
      <c r="H224" s="117"/>
      <c r="I224" s="159"/>
    </row>
    <row r="225" spans="2:8" x14ac:dyDescent="0.3">
      <c r="B225" s="28"/>
      <c r="C225" s="28"/>
      <c r="D225" s="160"/>
      <c r="H225" s="41"/>
    </row>
    <row r="226" spans="2:8" x14ac:dyDescent="0.3">
      <c r="B226" s="445" t="s">
        <v>341</v>
      </c>
      <c r="C226" s="445"/>
      <c r="D226" s="445"/>
      <c r="E226" s="445"/>
      <c r="F226" s="445"/>
      <c r="G226" s="445"/>
      <c r="H226" s="445"/>
    </row>
    <row r="227" spans="2:8" x14ac:dyDescent="0.3">
      <c r="H227" s="41"/>
    </row>
    <row r="228" spans="2:8" ht="43.2" x14ac:dyDescent="0.3">
      <c r="B228" s="468" t="s">
        <v>342</v>
      </c>
      <c r="C228" s="29" t="s">
        <v>343</v>
      </c>
      <c r="D228" s="29" t="s">
        <v>344</v>
      </c>
      <c r="E228" s="29" t="s">
        <v>343</v>
      </c>
      <c r="F228" s="29" t="s">
        <v>344</v>
      </c>
    </row>
    <row r="229" spans="2:8" x14ac:dyDescent="0.3">
      <c r="B229" s="468"/>
      <c r="C229" s="82">
        <f>+E209</f>
        <v>45838</v>
      </c>
      <c r="D229" s="82">
        <f>+C229</f>
        <v>45838</v>
      </c>
      <c r="E229" s="82">
        <f>+H209</f>
        <v>45657</v>
      </c>
      <c r="F229" s="82">
        <f>+E229</f>
        <v>45657</v>
      </c>
    </row>
    <row r="230" spans="2:8" ht="28.8" x14ac:dyDescent="0.3">
      <c r="B230" s="161" t="s">
        <v>345</v>
      </c>
      <c r="C230" s="162">
        <f>+_xlfn.XLOOKUP(C229,C194:E194,C200:E200)</f>
        <v>7784.15</v>
      </c>
      <c r="D230" s="163">
        <v>3375562834</v>
      </c>
      <c r="E230" s="162">
        <v>7258.03</v>
      </c>
      <c r="F230" s="163">
        <v>4964464539</v>
      </c>
    </row>
    <row r="231" spans="2:8" ht="28.8" x14ac:dyDescent="0.3">
      <c r="B231" s="161" t="s">
        <v>346</v>
      </c>
      <c r="C231" s="162">
        <f>+_xlfn.XLOOKUP(C229,C194:E194,C200:E200)</f>
        <v>7784.15</v>
      </c>
      <c r="D231" s="163">
        <v>2658379412</v>
      </c>
      <c r="E231" s="162">
        <v>7262.6</v>
      </c>
      <c r="F231" s="163">
        <v>1173014051</v>
      </c>
    </row>
    <row r="232" spans="2:8" ht="28.8" x14ac:dyDescent="0.3">
      <c r="B232" s="161" t="s">
        <v>347</v>
      </c>
      <c r="C232" s="162">
        <f>+C230</f>
        <v>7784.15</v>
      </c>
      <c r="D232" s="163">
        <v>3170562108</v>
      </c>
      <c r="E232" s="162">
        <v>7258.03</v>
      </c>
      <c r="F232" s="163">
        <v>2385951660</v>
      </c>
    </row>
    <row r="233" spans="2:8" ht="28.8" x14ac:dyDescent="0.3">
      <c r="B233" s="161" t="s">
        <v>348</v>
      </c>
      <c r="C233" s="162">
        <f>+C231</f>
        <v>7784.15</v>
      </c>
      <c r="D233" s="163">
        <v>1956932144</v>
      </c>
      <c r="E233" s="162">
        <v>7262.6</v>
      </c>
      <c r="F233" s="163">
        <v>4251588796</v>
      </c>
    </row>
    <row r="234" spans="2:8" x14ac:dyDescent="0.3">
      <c r="B234" s="69"/>
      <c r="C234" s="164"/>
      <c r="D234" s="115"/>
      <c r="E234" s="164"/>
      <c r="F234" s="115"/>
    </row>
    <row r="235" spans="2:8" x14ac:dyDescent="0.3">
      <c r="B235" s="165" t="s">
        <v>66</v>
      </c>
      <c r="C235" s="166"/>
      <c r="D235" s="322">
        <f>+D230+D231-D232-D233</f>
        <v>906447994</v>
      </c>
      <c r="E235" s="167"/>
      <c r="F235" s="322">
        <f>+F230+F231-F232-F233</f>
        <v>-500061866</v>
      </c>
    </row>
    <row r="236" spans="2:8" x14ac:dyDescent="0.3">
      <c r="H236" s="41"/>
    </row>
    <row r="237" spans="2:8" x14ac:dyDescent="0.3">
      <c r="B237" s="435" t="s">
        <v>349</v>
      </c>
      <c r="C237" s="435"/>
      <c r="D237" s="435"/>
      <c r="E237" s="435"/>
      <c r="F237" s="435"/>
      <c r="G237" s="435"/>
      <c r="H237" s="435"/>
    </row>
    <row r="238" spans="2:8" x14ac:dyDescent="0.3">
      <c r="B238" s="435"/>
      <c r="C238" s="435"/>
      <c r="D238" s="435"/>
      <c r="E238" s="435"/>
      <c r="F238" s="435"/>
      <c r="G238" s="435"/>
      <c r="H238" s="435"/>
    </row>
    <row r="239" spans="2:8" x14ac:dyDescent="0.3">
      <c r="H239" s="41"/>
    </row>
    <row r="240" spans="2:8" x14ac:dyDescent="0.3">
      <c r="B240" s="156" t="s">
        <v>350</v>
      </c>
      <c r="C240" s="168">
        <f>+C229</f>
        <v>45838</v>
      </c>
      <c r="D240" s="168">
        <f>+E229</f>
        <v>45657</v>
      </c>
      <c r="H240" s="41"/>
    </row>
    <row r="241" spans="2:8" x14ac:dyDescent="0.3">
      <c r="B241" s="169" t="s">
        <v>353</v>
      </c>
      <c r="C241" s="84">
        <v>271612546</v>
      </c>
      <c r="D241" s="84">
        <v>226522377</v>
      </c>
      <c r="E241" s="170"/>
    </row>
    <row r="242" spans="2:8" x14ac:dyDescent="0.3">
      <c r="B242" s="169" t="s">
        <v>354</v>
      </c>
      <c r="C242" s="84">
        <v>104984670</v>
      </c>
      <c r="D242" s="84">
        <v>104991162</v>
      </c>
      <c r="E242" s="170"/>
    </row>
    <row r="243" spans="2:8" x14ac:dyDescent="0.3">
      <c r="B243" s="169" t="s">
        <v>356</v>
      </c>
      <c r="C243" s="84">
        <v>38116867</v>
      </c>
      <c r="D243" s="84">
        <v>29718476</v>
      </c>
      <c r="E243" s="170"/>
    </row>
    <row r="244" spans="2:8" x14ac:dyDescent="0.3">
      <c r="B244" s="169" t="s">
        <v>619</v>
      </c>
      <c r="C244" s="84">
        <v>67072347</v>
      </c>
      <c r="D244" s="84">
        <v>0</v>
      </c>
      <c r="E244" s="170"/>
    </row>
    <row r="245" spans="2:8" x14ac:dyDescent="0.3">
      <c r="B245" s="169" t="s">
        <v>357</v>
      </c>
      <c r="C245" s="84">
        <v>10871096</v>
      </c>
      <c r="D245" s="84">
        <v>24116929</v>
      </c>
      <c r="E245" s="170"/>
    </row>
    <row r="246" spans="2:8" x14ac:dyDescent="0.3">
      <c r="B246" s="169" t="s">
        <v>351</v>
      </c>
      <c r="C246" s="84">
        <v>50340800</v>
      </c>
      <c r="D246" s="84">
        <v>319000000</v>
      </c>
      <c r="E246" s="170"/>
    </row>
    <row r="247" spans="2:8" x14ac:dyDescent="0.3">
      <c r="B247" s="169" t="s">
        <v>360</v>
      </c>
      <c r="C247" s="84">
        <v>1055944</v>
      </c>
      <c r="D247" s="84">
        <v>1150797</v>
      </c>
      <c r="E247" s="170"/>
    </row>
    <row r="248" spans="2:8" x14ac:dyDescent="0.3">
      <c r="B248" s="169" t="s">
        <v>359</v>
      </c>
      <c r="C248" s="84">
        <v>14999993</v>
      </c>
      <c r="D248" s="84">
        <v>5000000</v>
      </c>
      <c r="E248" s="170"/>
    </row>
    <row r="249" spans="2:8" x14ac:dyDescent="0.3">
      <c r="B249" s="169" t="s">
        <v>358</v>
      </c>
      <c r="C249" s="84">
        <v>11289934</v>
      </c>
      <c r="D249" s="84">
        <v>11388934</v>
      </c>
      <c r="E249" s="170"/>
    </row>
    <row r="250" spans="2:8" x14ac:dyDescent="0.3">
      <c r="B250" s="169" t="s">
        <v>355</v>
      </c>
      <c r="C250" s="84">
        <v>10010875</v>
      </c>
      <c r="D250" s="84">
        <v>83108854</v>
      </c>
      <c r="E250" s="170"/>
    </row>
    <row r="251" spans="2:8" x14ac:dyDescent="0.3">
      <c r="B251" s="169" t="s">
        <v>364</v>
      </c>
      <c r="C251" s="84">
        <v>10000000</v>
      </c>
      <c r="D251" s="84">
        <v>0</v>
      </c>
      <c r="E251" s="170"/>
    </row>
    <row r="252" spans="2:8" x14ac:dyDescent="0.3">
      <c r="B252" s="169" t="s">
        <v>361</v>
      </c>
      <c r="C252" s="84">
        <v>121185410</v>
      </c>
      <c r="D252" s="84">
        <v>84479</v>
      </c>
      <c r="E252" s="170"/>
    </row>
    <row r="253" spans="2:8" x14ac:dyDescent="0.3">
      <c r="B253" s="169" t="s">
        <v>352</v>
      </c>
      <c r="C253" s="84">
        <v>0</v>
      </c>
      <c r="D253" s="84">
        <v>250002299</v>
      </c>
      <c r="E253" s="170"/>
    </row>
    <row r="254" spans="2:8" x14ac:dyDescent="0.3">
      <c r="B254" s="169" t="s">
        <v>362</v>
      </c>
      <c r="C254" s="84">
        <v>0</v>
      </c>
      <c r="D254" s="84">
        <v>509</v>
      </c>
      <c r="E254" s="171"/>
    </row>
    <row r="255" spans="2:8" x14ac:dyDescent="0.3">
      <c r="B255" s="172" t="s">
        <v>365</v>
      </c>
      <c r="C255" s="173">
        <f>SUM(C241:C254)</f>
        <v>711540482</v>
      </c>
      <c r="D255" s="173">
        <f>SUM(D241:D254)</f>
        <v>1055084816</v>
      </c>
      <c r="E255" s="171"/>
      <c r="H255" s="41"/>
    </row>
    <row r="256" spans="2:8" x14ac:dyDescent="0.3">
      <c r="B256" s="66"/>
      <c r="C256" s="174"/>
      <c r="D256" s="174"/>
      <c r="E256" s="171"/>
    </row>
    <row r="257" spans="2:8" x14ac:dyDescent="0.3">
      <c r="B257" s="175" t="s">
        <v>366</v>
      </c>
      <c r="C257" s="176">
        <f>+C240</f>
        <v>45838</v>
      </c>
      <c r="D257" s="176">
        <f>+D240</f>
        <v>45657</v>
      </c>
      <c r="E257" s="171"/>
    </row>
    <row r="258" spans="2:8" x14ac:dyDescent="0.3">
      <c r="B258" s="169" t="s">
        <v>374</v>
      </c>
      <c r="C258" s="84">
        <v>78990129</v>
      </c>
      <c r="D258" s="84">
        <v>3575887</v>
      </c>
      <c r="E258" s="171"/>
    </row>
    <row r="259" spans="2:8" x14ac:dyDescent="0.3">
      <c r="B259" s="169" t="s">
        <v>358</v>
      </c>
      <c r="C259" s="84">
        <v>177330254</v>
      </c>
      <c r="D259" s="84">
        <v>178657190</v>
      </c>
      <c r="E259" s="171"/>
    </row>
    <row r="260" spans="2:8" x14ac:dyDescent="0.3">
      <c r="B260" s="169" t="s">
        <v>372</v>
      </c>
      <c r="C260" s="84">
        <v>75577246</v>
      </c>
      <c r="D260" s="84">
        <v>24308893</v>
      </c>
      <c r="E260" s="171"/>
    </row>
    <row r="261" spans="2:8" x14ac:dyDescent="0.3">
      <c r="B261" s="169" t="s">
        <v>368</v>
      </c>
      <c r="C261" s="84">
        <v>132038022</v>
      </c>
      <c r="D261" s="84">
        <v>70340135</v>
      </c>
      <c r="E261" s="171"/>
    </row>
    <row r="262" spans="2:8" x14ac:dyDescent="0.3">
      <c r="B262" s="169" t="s">
        <v>367</v>
      </c>
      <c r="C262" s="84">
        <v>0</v>
      </c>
      <c r="D262" s="84">
        <v>237155641</v>
      </c>
    </row>
    <row r="263" spans="2:8" x14ac:dyDescent="0.3">
      <c r="B263" s="169" t="s">
        <v>359</v>
      </c>
      <c r="C263" s="84">
        <v>48920594</v>
      </c>
      <c r="D263" s="84">
        <v>46873164</v>
      </c>
      <c r="E263" s="70"/>
      <c r="F263" s="41"/>
    </row>
    <row r="264" spans="2:8" x14ac:dyDescent="0.3">
      <c r="B264" s="169" t="s">
        <v>363</v>
      </c>
      <c r="C264" s="84">
        <v>38922307</v>
      </c>
      <c r="D264" s="84">
        <v>39062662</v>
      </c>
    </row>
    <row r="265" spans="2:8" x14ac:dyDescent="0.3">
      <c r="B265" s="169" t="s">
        <v>370</v>
      </c>
      <c r="C265" s="84">
        <v>38920750</v>
      </c>
      <c r="D265" s="84">
        <v>39061100</v>
      </c>
    </row>
    <row r="266" spans="2:8" x14ac:dyDescent="0.3">
      <c r="B266" s="169" t="s">
        <v>371</v>
      </c>
      <c r="C266" s="84">
        <v>35490664</v>
      </c>
      <c r="D266" s="84">
        <v>35202801</v>
      </c>
    </row>
    <row r="267" spans="2:8" x14ac:dyDescent="0.3">
      <c r="B267" s="169" t="s">
        <v>361</v>
      </c>
      <c r="C267" s="84">
        <v>23352450</v>
      </c>
      <c r="D267" s="84">
        <v>23436660</v>
      </c>
    </row>
    <row r="268" spans="2:8" x14ac:dyDescent="0.3">
      <c r="B268" s="169" t="s">
        <v>369</v>
      </c>
      <c r="C268" s="84">
        <v>61719980</v>
      </c>
      <c r="D268" s="84">
        <v>60087534</v>
      </c>
    </row>
    <row r="269" spans="2:8" x14ac:dyDescent="0.3">
      <c r="B269" s="169" t="s">
        <v>646</v>
      </c>
      <c r="C269" s="84">
        <v>398096142</v>
      </c>
      <c r="D269" s="84"/>
    </row>
    <row r="270" spans="2:8" x14ac:dyDescent="0.3">
      <c r="B270" s="169" t="s">
        <v>375</v>
      </c>
      <c r="C270" s="84">
        <v>0</v>
      </c>
      <c r="D270" s="84">
        <v>0</v>
      </c>
    </row>
    <row r="271" spans="2:8" x14ac:dyDescent="0.3">
      <c r="B271" s="169" t="s">
        <v>373</v>
      </c>
      <c r="C271" s="84">
        <v>11870984</v>
      </c>
      <c r="D271" s="84">
        <v>16944353</v>
      </c>
    </row>
    <row r="272" spans="2:8" x14ac:dyDescent="0.3">
      <c r="B272" s="156" t="s">
        <v>365</v>
      </c>
      <c r="C272" s="158">
        <f>SUM(C258:C271)</f>
        <v>1121229522</v>
      </c>
      <c r="D272" s="158">
        <f>SUM(D258:D271)</f>
        <v>774706020</v>
      </c>
      <c r="E272" s="177"/>
      <c r="F272" s="41"/>
      <c r="G272" s="27"/>
      <c r="H272" s="27"/>
    </row>
    <row r="273" spans="2:8" x14ac:dyDescent="0.3">
      <c r="B273" s="70"/>
      <c r="C273" s="70"/>
      <c r="D273" s="70"/>
      <c r="E273" s="177"/>
      <c r="F273" s="41"/>
      <c r="G273" s="41"/>
    </row>
    <row r="274" spans="2:8" x14ac:dyDescent="0.3">
      <c r="B274" s="156" t="s">
        <v>113</v>
      </c>
      <c r="C274" s="168">
        <f>+C257</f>
        <v>45838</v>
      </c>
      <c r="D274" s="168">
        <f>+D257</f>
        <v>45657</v>
      </c>
      <c r="E274" s="177"/>
      <c r="F274" s="41"/>
      <c r="G274" s="41"/>
    </row>
    <row r="275" spans="2:8" x14ac:dyDescent="0.3">
      <c r="B275" s="178" t="s">
        <v>647</v>
      </c>
      <c r="C275" s="84">
        <v>271139303</v>
      </c>
      <c r="D275" s="84">
        <v>616419441</v>
      </c>
      <c r="E275" s="177"/>
      <c r="F275" s="41"/>
      <c r="G275" s="41"/>
    </row>
    <row r="276" spans="2:8" x14ac:dyDescent="0.3">
      <c r="B276" s="169" t="s">
        <v>648</v>
      </c>
      <c r="C276" s="84">
        <v>1866316065</v>
      </c>
      <c r="D276" s="84">
        <v>4027450104</v>
      </c>
      <c r="E276" s="177"/>
      <c r="F276" s="41"/>
      <c r="G276" s="41"/>
    </row>
    <row r="277" spans="2:8" x14ac:dyDescent="0.3">
      <c r="B277" s="169" t="s">
        <v>377</v>
      </c>
      <c r="C277" s="84">
        <v>1100484252</v>
      </c>
      <c r="D277" s="84">
        <v>985587613</v>
      </c>
      <c r="E277" s="177"/>
      <c r="F277" s="41"/>
      <c r="G277" s="41"/>
    </row>
    <row r="278" spans="2:8" x14ac:dyDescent="0.3">
      <c r="B278" s="169" t="s">
        <v>376</v>
      </c>
      <c r="C278" s="84">
        <v>76227733</v>
      </c>
      <c r="D278" s="84">
        <v>2074268312</v>
      </c>
      <c r="E278" s="177"/>
      <c r="F278" s="41"/>
      <c r="G278" s="41"/>
    </row>
    <row r="279" spans="2:8" x14ac:dyDescent="0.3">
      <c r="B279" s="169" t="s">
        <v>378</v>
      </c>
      <c r="C279" s="84">
        <v>189941122</v>
      </c>
      <c r="D279" s="84">
        <v>201141524</v>
      </c>
      <c r="E279" s="177"/>
      <c r="F279" s="41"/>
      <c r="G279" s="41"/>
    </row>
    <row r="280" spans="2:8" x14ac:dyDescent="0.3">
      <c r="B280" s="156" t="s">
        <v>365</v>
      </c>
      <c r="C280" s="158">
        <f>SUM(C275:C279)</f>
        <v>3504108475</v>
      </c>
      <c r="D280" s="158">
        <f>SUM(D275:D279)</f>
        <v>7904866994</v>
      </c>
      <c r="E280" s="177"/>
      <c r="F280" s="41"/>
      <c r="G280" s="41"/>
    </row>
    <row r="281" spans="2:8" x14ac:dyDescent="0.3">
      <c r="B281" s="70"/>
      <c r="C281" s="70"/>
      <c r="D281" s="70"/>
      <c r="E281" s="177"/>
      <c r="F281" s="41"/>
      <c r="G281" s="41"/>
    </row>
    <row r="282" spans="2:8" x14ac:dyDescent="0.3">
      <c r="B282" s="156" t="s">
        <v>379</v>
      </c>
      <c r="C282" s="179">
        <f>+C255+C272+C280</f>
        <v>5336878479</v>
      </c>
      <c r="D282" s="179">
        <f>+D255+D272+D280</f>
        <v>9734657830</v>
      </c>
      <c r="E282" s="177"/>
      <c r="F282" s="41"/>
      <c r="G282" s="41"/>
    </row>
    <row r="283" spans="2:8" x14ac:dyDescent="0.3">
      <c r="B283" s="180"/>
      <c r="C283" s="177"/>
      <c r="D283" s="177"/>
      <c r="E283" s="177"/>
      <c r="F283" s="41"/>
      <c r="G283" s="41"/>
    </row>
    <row r="284" spans="2:8" x14ac:dyDescent="0.3">
      <c r="B284" s="441" t="s">
        <v>380</v>
      </c>
      <c r="C284" s="441"/>
      <c r="D284" s="441"/>
      <c r="E284" s="441"/>
      <c r="F284" s="441"/>
      <c r="G284" s="441"/>
      <c r="H284" s="441"/>
    </row>
    <row r="285" spans="2:8" x14ac:dyDescent="0.3">
      <c r="H285" s="41"/>
    </row>
    <row r="286" spans="2:8" x14ac:dyDescent="0.3">
      <c r="B286" s="66" t="s">
        <v>381</v>
      </c>
      <c r="C286" s="66"/>
      <c r="D286" s="66"/>
      <c r="E286" s="66"/>
      <c r="F286" s="66"/>
      <c r="G286" s="66"/>
      <c r="H286" s="66"/>
    </row>
    <row r="287" spans="2:8" x14ac:dyDescent="0.3">
      <c r="B287" s="66"/>
      <c r="C287" s="66"/>
      <c r="D287" s="66"/>
      <c r="E287" s="66"/>
      <c r="F287" s="66"/>
      <c r="G287" s="66"/>
      <c r="H287" s="181"/>
    </row>
    <row r="288" spans="2:8" x14ac:dyDescent="0.3">
      <c r="B288" s="29" t="s">
        <v>181</v>
      </c>
      <c r="C288" s="82">
        <f>+C240</f>
        <v>45838</v>
      </c>
      <c r="D288" s="82">
        <f>+D240</f>
        <v>45657</v>
      </c>
      <c r="H288" s="41"/>
    </row>
    <row r="289" spans="2:8" x14ac:dyDescent="0.3">
      <c r="B289" s="182" t="s">
        <v>383</v>
      </c>
      <c r="C289" s="83">
        <v>481914816</v>
      </c>
      <c r="D289" s="83">
        <v>788611337</v>
      </c>
    </row>
    <row r="290" spans="2:8" x14ac:dyDescent="0.3">
      <c r="B290" s="182" t="s">
        <v>384</v>
      </c>
      <c r="C290" s="83">
        <v>4163390</v>
      </c>
      <c r="D290" s="83">
        <v>64010475</v>
      </c>
    </row>
    <row r="291" spans="2:8" x14ac:dyDescent="0.3">
      <c r="B291" s="182" t="s">
        <v>385</v>
      </c>
      <c r="C291" s="83">
        <v>23320000</v>
      </c>
      <c r="D291" s="83">
        <v>20955000</v>
      </c>
    </row>
    <row r="292" spans="2:8" x14ac:dyDescent="0.3">
      <c r="B292" s="182" t="s">
        <v>386</v>
      </c>
      <c r="C292" s="83">
        <v>1100000</v>
      </c>
      <c r="D292" s="83">
        <v>1100000</v>
      </c>
    </row>
    <row r="293" spans="2:8" x14ac:dyDescent="0.3">
      <c r="B293" s="75" t="s">
        <v>387</v>
      </c>
      <c r="C293" s="86">
        <f>SUM(C289:C292)</f>
        <v>510498206</v>
      </c>
      <c r="D293" s="86">
        <f>SUM(D289:D292)</f>
        <v>874676812</v>
      </c>
      <c r="F293" s="41"/>
    </row>
    <row r="294" spans="2:8" x14ac:dyDescent="0.3">
      <c r="H294" s="41"/>
    </row>
    <row r="295" spans="2:8" x14ac:dyDescent="0.3">
      <c r="B295" s="441" t="s">
        <v>388</v>
      </c>
      <c r="C295" s="441"/>
      <c r="D295" s="441"/>
      <c r="E295" s="441"/>
      <c r="F295" s="441"/>
      <c r="G295" s="441"/>
      <c r="H295" s="441"/>
    </row>
    <row r="296" spans="2:8" x14ac:dyDescent="0.3">
      <c r="H296" s="41"/>
    </row>
    <row r="297" spans="2:8" x14ac:dyDescent="0.3">
      <c r="B297" s="81" t="s">
        <v>181</v>
      </c>
      <c r="C297" s="82">
        <f>+C288</f>
        <v>45838</v>
      </c>
      <c r="D297" s="82">
        <f>+D288</f>
        <v>45657</v>
      </c>
    </row>
    <row r="298" spans="2:8" x14ac:dyDescent="0.3">
      <c r="B298" s="35" t="s">
        <v>389</v>
      </c>
      <c r="C298" s="88">
        <v>18445058</v>
      </c>
      <c r="D298" s="88">
        <v>19823823</v>
      </c>
    </row>
    <row r="299" spans="2:8" x14ac:dyDescent="0.3">
      <c r="B299" s="35" t="s">
        <v>390</v>
      </c>
      <c r="C299" s="88">
        <v>18408967</v>
      </c>
      <c r="D299" s="88">
        <v>9088623</v>
      </c>
    </row>
    <row r="300" spans="2:8" x14ac:dyDescent="0.3">
      <c r="B300" s="75" t="s">
        <v>387</v>
      </c>
      <c r="C300" s="86">
        <f>SUM(C298:C299)</f>
        <v>36854025</v>
      </c>
      <c r="D300" s="86">
        <f>SUM(D298:D299)</f>
        <v>28912446</v>
      </c>
    </row>
    <row r="301" spans="2:8" x14ac:dyDescent="0.3">
      <c r="H301" s="41"/>
    </row>
    <row r="302" spans="2:8" x14ac:dyDescent="0.3">
      <c r="B302" s="450" t="s">
        <v>391</v>
      </c>
      <c r="C302" s="450"/>
      <c r="D302" s="450"/>
      <c r="E302" s="450"/>
      <c r="F302" s="450"/>
      <c r="G302" s="450"/>
      <c r="H302" s="450"/>
    </row>
    <row r="303" spans="2:8" x14ac:dyDescent="0.3">
      <c r="B303" s="450"/>
      <c r="C303" s="450"/>
      <c r="D303" s="450"/>
      <c r="E303" s="450"/>
      <c r="F303" s="450"/>
      <c r="G303" s="450"/>
      <c r="H303" s="450"/>
    </row>
    <row r="304" spans="2:8" x14ac:dyDescent="0.3">
      <c r="H304" s="41"/>
    </row>
    <row r="305" spans="2:8" x14ac:dyDescent="0.3">
      <c r="B305" s="445" t="s">
        <v>392</v>
      </c>
      <c r="C305" s="445"/>
      <c r="D305" s="445"/>
      <c r="E305" s="445"/>
      <c r="F305" s="445"/>
      <c r="G305" s="445"/>
      <c r="H305" s="445"/>
    </row>
    <row r="306" spans="2:8" x14ac:dyDescent="0.3">
      <c r="H306" s="41"/>
    </row>
    <row r="307" spans="2:8" x14ac:dyDescent="0.3">
      <c r="H307" s="41"/>
    </row>
    <row r="308" spans="2:8" x14ac:dyDescent="0.3">
      <c r="B308" s="441" t="s">
        <v>393</v>
      </c>
      <c r="C308" s="441"/>
      <c r="D308" s="441"/>
      <c r="E308" s="441"/>
      <c r="F308" s="441"/>
      <c r="G308" s="441"/>
      <c r="H308" s="441"/>
    </row>
    <row r="309" spans="2:8" x14ac:dyDescent="0.3">
      <c r="H309" s="41"/>
    </row>
    <row r="310" spans="2:8" x14ac:dyDescent="0.3">
      <c r="B310" s="469" t="s">
        <v>394</v>
      </c>
      <c r="C310" s="470"/>
      <c r="D310" s="471"/>
      <c r="H310" s="41"/>
    </row>
    <row r="311" spans="2:8" x14ac:dyDescent="0.3">
      <c r="B311" s="81" t="s">
        <v>181</v>
      </c>
      <c r="C311" s="184">
        <f>+C297</f>
        <v>45838</v>
      </c>
      <c r="D311" s="184">
        <f>+D297</f>
        <v>45657</v>
      </c>
      <c r="F311" s="41"/>
    </row>
    <row r="312" spans="2:8" x14ac:dyDescent="0.3">
      <c r="B312" s="35" t="s">
        <v>395</v>
      </c>
      <c r="C312" s="88">
        <v>0</v>
      </c>
      <c r="D312" s="88">
        <v>17196564</v>
      </c>
      <c r="F312" s="41"/>
    </row>
    <row r="313" spans="2:8" x14ac:dyDescent="0.3">
      <c r="B313" s="35" t="s">
        <v>396</v>
      </c>
      <c r="C313" s="88">
        <v>299661185</v>
      </c>
      <c r="D313" s="88">
        <v>23746860</v>
      </c>
      <c r="F313" s="41"/>
    </row>
    <row r="314" spans="2:8" x14ac:dyDescent="0.3">
      <c r="B314" s="35" t="s">
        <v>397</v>
      </c>
      <c r="C314" s="88">
        <v>285731151</v>
      </c>
      <c r="D314" s="88">
        <v>125962513</v>
      </c>
    </row>
    <row r="315" spans="2:8" x14ac:dyDescent="0.3">
      <c r="B315" s="35" t="s">
        <v>622</v>
      </c>
      <c r="C315" s="88">
        <v>523700000</v>
      </c>
      <c r="D315" s="88">
        <v>0</v>
      </c>
    </row>
    <row r="316" spans="2:8" x14ac:dyDescent="0.3">
      <c r="B316" s="35" t="s">
        <v>398</v>
      </c>
      <c r="C316" s="88">
        <v>202631493</v>
      </c>
      <c r="D316" s="88">
        <v>183061366</v>
      </c>
    </row>
    <row r="317" spans="2:8" x14ac:dyDescent="0.3">
      <c r="B317" s="35" t="s">
        <v>399</v>
      </c>
      <c r="C317" s="88">
        <v>66048200</v>
      </c>
      <c r="D317" s="88">
        <v>4278511</v>
      </c>
    </row>
    <row r="318" spans="2:8" x14ac:dyDescent="0.3">
      <c r="B318" s="75" t="s">
        <v>387</v>
      </c>
      <c r="C318" s="86">
        <f>SUM(C312:C317)</f>
        <v>1377772029</v>
      </c>
      <c r="D318" s="86">
        <f>SUM(D312:D317)</f>
        <v>354245814</v>
      </c>
      <c r="E318" s="185"/>
      <c r="G318" s="27"/>
    </row>
    <row r="319" spans="2:8" x14ac:dyDescent="0.3">
      <c r="B319" s="28"/>
      <c r="C319" s="185"/>
      <c r="D319" s="185"/>
      <c r="E319" s="185"/>
      <c r="F319" s="41"/>
    </row>
    <row r="320" spans="2:8" x14ac:dyDescent="0.3">
      <c r="B320" s="469" t="s">
        <v>400</v>
      </c>
      <c r="C320" s="470"/>
      <c r="D320" s="471"/>
      <c r="H320" s="41"/>
    </row>
    <row r="321" spans="2:8" x14ac:dyDescent="0.3">
      <c r="B321" s="29" t="s">
        <v>181</v>
      </c>
      <c r="C321" s="82">
        <f>+C311</f>
        <v>45838</v>
      </c>
      <c r="D321" s="82">
        <f>+D311</f>
        <v>45657</v>
      </c>
      <c r="H321" s="41"/>
    </row>
    <row r="322" spans="2:8" x14ac:dyDescent="0.3">
      <c r="B322" s="35" t="s">
        <v>401</v>
      </c>
      <c r="C322" s="88">
        <v>840688200</v>
      </c>
      <c r="D322" s="88">
        <v>843719760</v>
      </c>
      <c r="F322" s="41"/>
    </row>
    <row r="323" spans="2:8" x14ac:dyDescent="0.3">
      <c r="B323" s="35" t="s">
        <v>402</v>
      </c>
      <c r="C323" s="88">
        <v>132587023</v>
      </c>
      <c r="D323" s="88">
        <v>133051615</v>
      </c>
      <c r="F323" s="41"/>
    </row>
    <row r="324" spans="2:8" x14ac:dyDescent="0.3">
      <c r="B324" s="35" t="s">
        <v>397</v>
      </c>
      <c r="C324" s="88">
        <v>4097264</v>
      </c>
      <c r="D324" s="88">
        <v>324536</v>
      </c>
      <c r="F324" s="41"/>
    </row>
    <row r="325" spans="2:8" x14ac:dyDescent="0.3">
      <c r="B325" s="75" t="s">
        <v>387</v>
      </c>
      <c r="C325" s="86">
        <f>SUM(C322:C324)</f>
        <v>977372487</v>
      </c>
      <c r="D325" s="86">
        <f>SUM(D322:D324)</f>
        <v>977095911</v>
      </c>
      <c r="F325" s="41"/>
    </row>
    <row r="326" spans="2:8" x14ac:dyDescent="0.3">
      <c r="H326" s="41"/>
    </row>
    <row r="327" spans="2:8" x14ac:dyDescent="0.3">
      <c r="B327" s="68" t="s">
        <v>403</v>
      </c>
      <c r="C327" s="68"/>
      <c r="D327" s="68"/>
      <c r="E327" s="68"/>
      <c r="F327" s="68"/>
      <c r="G327" s="68"/>
      <c r="H327" s="68"/>
    </row>
    <row r="328" spans="2:8" x14ac:dyDescent="0.3">
      <c r="H328" s="41"/>
    </row>
    <row r="329" spans="2:8" x14ac:dyDescent="0.3">
      <c r="B329" s="441" t="s">
        <v>404</v>
      </c>
      <c r="C329" s="441"/>
      <c r="D329" s="441"/>
      <c r="E329" s="441"/>
      <c r="F329" s="441"/>
      <c r="G329" s="441"/>
      <c r="H329" s="441"/>
    </row>
    <row r="330" spans="2:8" x14ac:dyDescent="0.3">
      <c r="H330" s="41"/>
    </row>
    <row r="331" spans="2:8" x14ac:dyDescent="0.3">
      <c r="B331" s="71" t="s">
        <v>405</v>
      </c>
      <c r="C331" s="168">
        <f>+C321</f>
        <v>45838</v>
      </c>
      <c r="D331" s="324">
        <f>+D321</f>
        <v>45657</v>
      </c>
      <c r="F331" s="41"/>
    </row>
    <row r="332" spans="2:8" x14ac:dyDescent="0.3">
      <c r="B332" s="46" t="s">
        <v>353</v>
      </c>
      <c r="C332" s="307">
        <v>0</v>
      </c>
      <c r="D332" s="74">
        <v>20000000000</v>
      </c>
      <c r="H332" s="41"/>
    </row>
    <row r="333" spans="2:8" x14ac:dyDescent="0.3">
      <c r="B333" s="35" t="s">
        <v>406</v>
      </c>
      <c r="C333" s="188">
        <v>0</v>
      </c>
      <c r="D333" s="88">
        <v>189041096</v>
      </c>
      <c r="H333" s="41"/>
    </row>
    <row r="334" spans="2:8" x14ac:dyDescent="0.3">
      <c r="B334" s="40" t="s">
        <v>407</v>
      </c>
      <c r="C334" s="188"/>
      <c r="D334" s="88">
        <v>-138739726</v>
      </c>
      <c r="H334" s="41"/>
    </row>
    <row r="335" spans="2:8" x14ac:dyDescent="0.3">
      <c r="B335" s="75" t="s">
        <v>408</v>
      </c>
      <c r="C335" s="89">
        <f>SUM(C332:C334)</f>
        <v>0</v>
      </c>
      <c r="D335" s="89">
        <f>SUM(D332:D334)</f>
        <v>20050301370</v>
      </c>
      <c r="F335" s="41"/>
    </row>
    <row r="336" spans="2:8" x14ac:dyDescent="0.3">
      <c r="H336" s="41"/>
    </row>
    <row r="337" spans="2:8" x14ac:dyDescent="0.3">
      <c r="H337" s="41"/>
    </row>
    <row r="338" spans="2:8" x14ac:dyDescent="0.3">
      <c r="B338" s="71" t="s">
        <v>300</v>
      </c>
      <c r="C338" s="168">
        <f>+C321</f>
        <v>45838</v>
      </c>
      <c r="D338" s="168">
        <f>+D321</f>
        <v>45657</v>
      </c>
      <c r="H338" s="41"/>
    </row>
    <row r="339" spans="2:8" x14ac:dyDescent="0.3">
      <c r="B339" s="187" t="s">
        <v>409</v>
      </c>
      <c r="C339" s="307"/>
      <c r="D339" s="188"/>
      <c r="H339" s="41"/>
    </row>
    <row r="340" spans="2:8" x14ac:dyDescent="0.3">
      <c r="B340" s="40" t="s">
        <v>410</v>
      </c>
      <c r="C340" s="308">
        <v>0</v>
      </c>
      <c r="D340" s="191">
        <v>1001992.41</v>
      </c>
      <c r="H340" s="41"/>
    </row>
    <row r="341" spans="2:8" x14ac:dyDescent="0.3">
      <c r="B341" s="40" t="s">
        <v>406</v>
      </c>
      <c r="C341" s="308">
        <v>0</v>
      </c>
      <c r="D341" s="191">
        <v>16924.060000000001</v>
      </c>
      <c r="H341" s="41"/>
    </row>
    <row r="342" spans="2:8" x14ac:dyDescent="0.3">
      <c r="B342" s="40" t="s">
        <v>407</v>
      </c>
      <c r="C342" s="308"/>
      <c r="D342" s="191">
        <v>-15913.918690979999</v>
      </c>
      <c r="H342" s="41"/>
    </row>
    <row r="343" spans="2:8" x14ac:dyDescent="0.3">
      <c r="B343" s="192" t="s">
        <v>411</v>
      </c>
      <c r="C343" s="309">
        <f>+C200</f>
        <v>7784.15</v>
      </c>
      <c r="D343" s="193">
        <f>+E196</f>
        <v>7843.41</v>
      </c>
      <c r="H343" s="41"/>
    </row>
    <row r="344" spans="2:8" x14ac:dyDescent="0.3">
      <c r="B344" s="194" t="s">
        <v>412</v>
      </c>
      <c r="C344" s="190">
        <f>INT(+SUM(C340:C342)*C343)</f>
        <v>0</v>
      </c>
      <c r="D344" s="190">
        <f>+SUM(D340:D342)*D343</f>
        <v>7866960240.9626818</v>
      </c>
      <c r="H344" s="41"/>
    </row>
    <row r="345" spans="2:8" x14ac:dyDescent="0.3">
      <c r="B345" s="195"/>
      <c r="C345" s="189"/>
      <c r="D345" s="186"/>
      <c r="H345" s="41"/>
    </row>
    <row r="346" spans="2:8" x14ac:dyDescent="0.3">
      <c r="B346" s="156" t="s">
        <v>413</v>
      </c>
      <c r="C346" s="89">
        <f>+C344+C335</f>
        <v>0</v>
      </c>
      <c r="D346" s="89">
        <f>INT(D344+D335)</f>
        <v>27917261610</v>
      </c>
      <c r="H346" s="41"/>
    </row>
    <row r="347" spans="2:8" x14ac:dyDescent="0.3">
      <c r="H347" s="41"/>
    </row>
    <row r="348" spans="2:8" x14ac:dyDescent="0.3">
      <c r="H348" s="41"/>
    </row>
    <row r="349" spans="2:8" x14ac:dyDescent="0.3">
      <c r="B349" s="445" t="s">
        <v>414</v>
      </c>
      <c r="C349" s="445"/>
      <c r="D349" s="445"/>
      <c r="H349" s="41"/>
    </row>
    <row r="350" spans="2:8" x14ac:dyDescent="0.3">
      <c r="H350" s="41"/>
    </row>
    <row r="351" spans="2:8" x14ac:dyDescent="0.3">
      <c r="B351" s="77" t="s">
        <v>405</v>
      </c>
      <c r="C351" s="168">
        <f>+C338</f>
        <v>45838</v>
      </c>
      <c r="D351" s="168">
        <f>+D338</f>
        <v>45657</v>
      </c>
      <c r="F351" s="41"/>
    </row>
    <row r="352" spans="2:8" x14ac:dyDescent="0.3">
      <c r="B352" s="325" t="s">
        <v>415</v>
      </c>
      <c r="C352" s="340">
        <v>4716404110</v>
      </c>
      <c r="D352" s="78">
        <v>6044195962</v>
      </c>
      <c r="F352" s="41"/>
    </row>
    <row r="353" spans="2:8" x14ac:dyDescent="0.3">
      <c r="B353" s="326" t="s">
        <v>363</v>
      </c>
      <c r="C353" s="188">
        <v>5014599131</v>
      </c>
      <c r="D353" s="327">
        <v>5004561194</v>
      </c>
      <c r="F353" s="41"/>
    </row>
    <row r="354" spans="2:8" x14ac:dyDescent="0.3">
      <c r="B354" s="326" t="s">
        <v>357</v>
      </c>
      <c r="C354" s="188">
        <v>3524057006</v>
      </c>
      <c r="D354" s="327">
        <v>4062756225</v>
      </c>
      <c r="F354" s="41"/>
    </row>
    <row r="355" spans="2:8" x14ac:dyDescent="0.3">
      <c r="B355" s="326" t="s">
        <v>416</v>
      </c>
      <c r="C355" s="188">
        <v>0</v>
      </c>
      <c r="D355" s="327">
        <v>2990882657</v>
      </c>
      <c r="F355" s="41"/>
    </row>
    <row r="356" spans="2:8" x14ac:dyDescent="0.3">
      <c r="B356" s="182" t="s">
        <v>352</v>
      </c>
      <c r="C356" s="188">
        <v>0</v>
      </c>
      <c r="D356" s="327">
        <v>2896818910</v>
      </c>
      <c r="F356" s="41"/>
    </row>
    <row r="357" spans="2:8" x14ac:dyDescent="0.3">
      <c r="B357" s="326" t="s">
        <v>417</v>
      </c>
      <c r="C357" s="188">
        <v>0</v>
      </c>
      <c r="D357" s="327">
        <v>2345816089</v>
      </c>
      <c r="F357" s="41"/>
    </row>
    <row r="358" spans="2:8" x14ac:dyDescent="0.3">
      <c r="B358" s="326" t="s">
        <v>364</v>
      </c>
      <c r="C358" s="188">
        <v>0</v>
      </c>
      <c r="D358" s="327">
        <v>1997196402</v>
      </c>
      <c r="F358" s="41"/>
    </row>
    <row r="359" spans="2:8" x14ac:dyDescent="0.3">
      <c r="B359" s="339" t="s">
        <v>418</v>
      </c>
      <c r="C359" s="341">
        <v>591499</v>
      </c>
      <c r="D359" s="327">
        <v>447972</v>
      </c>
      <c r="F359" s="41"/>
    </row>
    <row r="360" spans="2:8" x14ac:dyDescent="0.3">
      <c r="B360" s="75" t="s">
        <v>419</v>
      </c>
      <c r="C360" s="89">
        <f>SUM(C352:C359)</f>
        <v>13255651746</v>
      </c>
      <c r="D360" s="89">
        <f>SUM(D352:D359)</f>
        <v>25342675411</v>
      </c>
      <c r="F360" s="41"/>
    </row>
    <row r="361" spans="2:8" x14ac:dyDescent="0.3">
      <c r="H361" s="41"/>
    </row>
    <row r="362" spans="2:8" x14ac:dyDescent="0.3">
      <c r="B362" s="77" t="s">
        <v>405</v>
      </c>
      <c r="C362" s="72">
        <f>+C351</f>
        <v>45838</v>
      </c>
      <c r="D362" s="72">
        <f>+D351</f>
        <v>45657</v>
      </c>
      <c r="H362" s="41"/>
    </row>
    <row r="363" spans="2:8" x14ac:dyDescent="0.3">
      <c r="B363" s="397" t="s">
        <v>417</v>
      </c>
      <c r="C363" s="398">
        <v>199060.27</v>
      </c>
      <c r="D363" s="400">
        <v>0</v>
      </c>
      <c r="H363" s="41"/>
    </row>
    <row r="364" spans="2:8" x14ac:dyDescent="0.3">
      <c r="B364" s="85" t="s">
        <v>418</v>
      </c>
      <c r="C364" s="399">
        <v>29.1</v>
      </c>
      <c r="D364" s="401">
        <v>0</v>
      </c>
      <c r="H364" s="41"/>
    </row>
    <row r="365" spans="2:8" x14ac:dyDescent="0.3">
      <c r="B365" s="396" t="s">
        <v>415</v>
      </c>
      <c r="C365" s="143">
        <v>918895.81</v>
      </c>
      <c r="D365" s="143">
        <v>1001493.83</v>
      </c>
      <c r="F365" s="41"/>
    </row>
    <row r="366" spans="2:8" x14ac:dyDescent="0.3">
      <c r="B366" s="75" t="s">
        <v>408</v>
      </c>
      <c r="C366" s="143">
        <f>SUM(C363:C365)</f>
        <v>1117985.1800000002</v>
      </c>
      <c r="D366" s="143"/>
      <c r="F366" s="41"/>
    </row>
    <row r="367" spans="2:8" x14ac:dyDescent="0.3">
      <c r="B367" s="61" t="s">
        <v>420</v>
      </c>
      <c r="C367" s="328">
        <f>+C343</f>
        <v>7784.15</v>
      </c>
      <c r="D367" s="328">
        <f>+D343</f>
        <v>7843.41</v>
      </c>
      <c r="F367" s="41"/>
    </row>
    <row r="368" spans="2:8" x14ac:dyDescent="0.3">
      <c r="B368" s="75" t="s">
        <v>408</v>
      </c>
      <c r="C368" s="89">
        <f>+C366*C367</f>
        <v>8702564338.8970013</v>
      </c>
      <c r="D368" s="89">
        <f>+SUM(F362+D365)*D367</f>
        <v>7855126721.1602993</v>
      </c>
      <c r="F368" s="41"/>
    </row>
    <row r="369" spans="2:8" x14ac:dyDescent="0.3">
      <c r="B369" s="75" t="s">
        <v>66</v>
      </c>
      <c r="C369" s="89">
        <f>+C360+C368</f>
        <v>21958216084.897003</v>
      </c>
      <c r="D369" s="89">
        <f>+D360+D368</f>
        <v>33197802132.160301</v>
      </c>
      <c r="F369" s="41"/>
    </row>
    <row r="370" spans="2:8" x14ac:dyDescent="0.3">
      <c r="H370" s="41"/>
    </row>
    <row r="371" spans="2:8" x14ac:dyDescent="0.3">
      <c r="B371" s="28" t="s">
        <v>421</v>
      </c>
    </row>
    <row r="372" spans="2:8" x14ac:dyDescent="0.3">
      <c r="B372" s="28"/>
    </row>
    <row r="373" spans="2:8" x14ac:dyDescent="0.3">
      <c r="B373" s="109">
        <f>+C362</f>
        <v>45838</v>
      </c>
    </row>
    <row r="374" spans="2:8" ht="28.8" x14ac:dyDescent="0.3">
      <c r="B374" s="29" t="s">
        <v>422</v>
      </c>
      <c r="C374" s="29" t="s">
        <v>423</v>
      </c>
      <c r="D374" s="29" t="s">
        <v>424</v>
      </c>
      <c r="E374" s="29" t="s">
        <v>425</v>
      </c>
      <c r="F374" s="29" t="s">
        <v>426</v>
      </c>
    </row>
    <row r="375" spans="2:8" x14ac:dyDescent="0.3">
      <c r="B375" s="329">
        <v>45776</v>
      </c>
      <c r="C375" s="114" t="s">
        <v>649</v>
      </c>
      <c r="D375" s="114" t="s">
        <v>428</v>
      </c>
      <c r="E375" s="345">
        <v>2036000000</v>
      </c>
      <c r="F375" s="330">
        <v>45866</v>
      </c>
    </row>
    <row r="376" spans="2:8" x14ac:dyDescent="0.3">
      <c r="B376" s="329">
        <v>45776</v>
      </c>
      <c r="C376" s="114" t="s">
        <v>649</v>
      </c>
      <c r="D376" s="114" t="s">
        <v>428</v>
      </c>
      <c r="E376" s="345">
        <v>2072400000</v>
      </c>
      <c r="F376" s="330">
        <v>45957</v>
      </c>
    </row>
    <row r="377" spans="2:8" x14ac:dyDescent="0.3">
      <c r="B377" s="329">
        <v>45776</v>
      </c>
      <c r="C377" s="114" t="s">
        <v>649</v>
      </c>
      <c r="D377" s="114" t="s">
        <v>428</v>
      </c>
      <c r="E377" s="345">
        <v>2108800000</v>
      </c>
      <c r="F377" s="330">
        <v>46048</v>
      </c>
    </row>
    <row r="378" spans="2:8" x14ac:dyDescent="0.3">
      <c r="B378" s="329">
        <v>45776</v>
      </c>
      <c r="C378" s="114" t="s">
        <v>649</v>
      </c>
      <c r="D378" s="114" t="s">
        <v>428</v>
      </c>
      <c r="E378" s="345">
        <v>2144000000</v>
      </c>
      <c r="F378" s="330">
        <v>46136</v>
      </c>
    </row>
    <row r="379" spans="2:8" x14ac:dyDescent="0.3">
      <c r="B379" s="329">
        <v>45803</v>
      </c>
      <c r="C379" s="114" t="s">
        <v>650</v>
      </c>
      <c r="D379" s="114" t="s">
        <v>428</v>
      </c>
      <c r="E379" s="345">
        <v>1538212557</v>
      </c>
      <c r="F379" s="330">
        <v>45863</v>
      </c>
    </row>
    <row r="380" spans="2:8" x14ac:dyDescent="0.3">
      <c r="B380" s="329">
        <v>45803</v>
      </c>
      <c r="C380" s="114" t="s">
        <v>650</v>
      </c>
      <c r="D380" s="114" t="s">
        <v>428</v>
      </c>
      <c r="E380" s="345">
        <v>1548528315</v>
      </c>
      <c r="F380" s="330">
        <v>45894</v>
      </c>
    </row>
    <row r="381" spans="2:8" x14ac:dyDescent="0.3">
      <c r="B381" s="329">
        <v>45803</v>
      </c>
      <c r="C381" s="114" t="s">
        <v>650</v>
      </c>
      <c r="D381" s="114" t="s">
        <v>428</v>
      </c>
      <c r="E381" s="345">
        <v>1558178540</v>
      </c>
      <c r="F381" s="330">
        <v>45923</v>
      </c>
    </row>
    <row r="382" spans="2:8" x14ac:dyDescent="0.3">
      <c r="B382" s="329">
        <v>45831</v>
      </c>
      <c r="C382" s="114" t="s">
        <v>620</v>
      </c>
      <c r="D382" s="114" t="s">
        <v>428</v>
      </c>
      <c r="E382" s="345">
        <v>10014525427</v>
      </c>
      <c r="F382" s="330">
        <v>45845</v>
      </c>
    </row>
    <row r="383" spans="2:8" x14ac:dyDescent="0.3">
      <c r="B383" s="329">
        <v>45832</v>
      </c>
      <c r="C383" s="114" t="s">
        <v>620</v>
      </c>
      <c r="D383" s="114" t="s">
        <v>428</v>
      </c>
      <c r="E383" s="345">
        <v>10016586133</v>
      </c>
      <c r="F383" s="330">
        <v>45846</v>
      </c>
    </row>
    <row r="384" spans="2:8" x14ac:dyDescent="0.3">
      <c r="B384" s="329">
        <v>45833</v>
      </c>
      <c r="C384" s="114" t="s">
        <v>620</v>
      </c>
      <c r="D384" s="114" t="s">
        <v>428</v>
      </c>
      <c r="E384" s="345">
        <v>10004186433</v>
      </c>
      <c r="F384" s="330">
        <v>45840</v>
      </c>
    </row>
    <row r="385" spans="2:6" x14ac:dyDescent="0.3">
      <c r="B385" s="329">
        <v>45834</v>
      </c>
      <c r="C385" s="114" t="s">
        <v>620</v>
      </c>
      <c r="D385" s="114" t="s">
        <v>428</v>
      </c>
      <c r="E385" s="345">
        <v>15009366274</v>
      </c>
      <c r="F385" s="330">
        <v>45841</v>
      </c>
    </row>
    <row r="386" spans="2:6" x14ac:dyDescent="0.3">
      <c r="B386" s="329">
        <v>45835</v>
      </c>
      <c r="C386" s="114" t="s">
        <v>429</v>
      </c>
      <c r="D386" s="114" t="s">
        <v>428</v>
      </c>
      <c r="E386" s="345">
        <v>20534430232</v>
      </c>
      <c r="F386" s="330">
        <v>45842</v>
      </c>
    </row>
    <row r="387" spans="2:6" x14ac:dyDescent="0.3">
      <c r="B387" s="343" t="s">
        <v>432</v>
      </c>
      <c r="C387" s="344"/>
      <c r="D387" s="114"/>
      <c r="E387" s="345">
        <v>-362644752</v>
      </c>
      <c r="F387" s="346"/>
    </row>
    <row r="388" spans="2:6" x14ac:dyDescent="0.3">
      <c r="B388" s="75" t="s">
        <v>433</v>
      </c>
      <c r="C388" s="111"/>
      <c r="D388" s="112"/>
      <c r="E388" s="89">
        <f>SUM(E375:E387)</f>
        <v>78222569159</v>
      </c>
      <c r="F388" s="112"/>
    </row>
    <row r="389" spans="2:6" x14ac:dyDescent="0.3">
      <c r="B389" s="113"/>
      <c r="C389" s="114"/>
      <c r="D389" s="114"/>
      <c r="E389" s="115"/>
      <c r="F389" s="113"/>
    </row>
    <row r="390" spans="2:6" x14ac:dyDescent="0.3">
      <c r="B390" s="331">
        <v>45831</v>
      </c>
      <c r="C390" s="342" t="s">
        <v>434</v>
      </c>
      <c r="D390" s="342" t="s">
        <v>651</v>
      </c>
      <c r="E390" s="347">
        <v>2006416.0599999998</v>
      </c>
      <c r="F390" s="348">
        <v>45845</v>
      </c>
    </row>
    <row r="391" spans="2:6" x14ac:dyDescent="0.3">
      <c r="B391" s="329">
        <v>45831</v>
      </c>
      <c r="C391" s="114" t="s">
        <v>652</v>
      </c>
      <c r="D391" s="114" t="s">
        <v>651</v>
      </c>
      <c r="E391" s="349">
        <v>356872.74</v>
      </c>
      <c r="F391" s="330">
        <v>45922</v>
      </c>
    </row>
    <row r="392" spans="2:6" x14ac:dyDescent="0.3">
      <c r="B392" s="329">
        <v>45831</v>
      </c>
      <c r="C392" s="114" t="s">
        <v>652</v>
      </c>
      <c r="D392" s="114" t="s">
        <v>651</v>
      </c>
      <c r="E392" s="349">
        <v>357448.61</v>
      </c>
      <c r="F392" s="330">
        <v>45930</v>
      </c>
    </row>
    <row r="393" spans="2:6" x14ac:dyDescent="0.3">
      <c r="B393" s="329">
        <v>45832</v>
      </c>
      <c r="C393" s="114" t="s">
        <v>435</v>
      </c>
      <c r="D393" s="114" t="s">
        <v>651</v>
      </c>
      <c r="E393" s="349">
        <v>2036906.36</v>
      </c>
      <c r="F393" s="330">
        <v>45846</v>
      </c>
    </row>
    <row r="394" spans="2:6" x14ac:dyDescent="0.3">
      <c r="B394" s="329">
        <v>45832</v>
      </c>
      <c r="C394" s="114" t="s">
        <v>653</v>
      </c>
      <c r="D394" s="114" t="s">
        <v>651</v>
      </c>
      <c r="E394" s="349">
        <v>101452.14</v>
      </c>
      <c r="F394" s="330">
        <v>45902</v>
      </c>
    </row>
    <row r="395" spans="2:6" x14ac:dyDescent="0.3">
      <c r="B395" s="329">
        <v>45833</v>
      </c>
      <c r="C395" s="114" t="s">
        <v>654</v>
      </c>
      <c r="D395" s="114" t="s">
        <v>651</v>
      </c>
      <c r="E395" s="349">
        <v>101862.31</v>
      </c>
      <c r="F395" s="330">
        <v>45923</v>
      </c>
    </row>
    <row r="396" spans="2:6" x14ac:dyDescent="0.3">
      <c r="B396" s="329">
        <v>45833</v>
      </c>
      <c r="C396" s="114" t="s">
        <v>434</v>
      </c>
      <c r="D396" s="114" t="s">
        <v>651</v>
      </c>
      <c r="E396" s="349">
        <v>2005181.06</v>
      </c>
      <c r="F396" s="330">
        <v>45840</v>
      </c>
    </row>
    <row r="397" spans="2:6" x14ac:dyDescent="0.3">
      <c r="B397" s="329">
        <v>45834</v>
      </c>
      <c r="C397" s="114" t="s">
        <v>436</v>
      </c>
      <c r="D397" s="114" t="s">
        <v>651</v>
      </c>
      <c r="E397" s="349">
        <v>2517480.2000000002</v>
      </c>
      <c r="F397" s="330">
        <v>45841</v>
      </c>
    </row>
    <row r="398" spans="2:6" x14ac:dyDescent="0.3">
      <c r="B398" s="329">
        <v>45835</v>
      </c>
      <c r="C398" s="114" t="s">
        <v>434</v>
      </c>
      <c r="D398" s="114" t="s">
        <v>651</v>
      </c>
      <c r="E398" s="349">
        <v>1504255.97</v>
      </c>
      <c r="F398" s="330">
        <v>45842</v>
      </c>
    </row>
    <row r="399" spans="2:6" x14ac:dyDescent="0.3">
      <c r="B399" s="350" t="s">
        <v>432</v>
      </c>
      <c r="C399" s="114"/>
      <c r="D399" s="114"/>
      <c r="E399" s="349">
        <v>-21048.61</v>
      </c>
      <c r="F399" s="330"/>
    </row>
    <row r="400" spans="2:6" x14ac:dyDescent="0.3">
      <c r="B400" s="75" t="s">
        <v>437</v>
      </c>
      <c r="C400" s="111"/>
      <c r="D400" s="112"/>
      <c r="E400" s="116">
        <f>SUM(E390:E399)</f>
        <v>10966826.840000002</v>
      </c>
      <c r="F400" s="112"/>
    </row>
    <row r="401" spans="2:6" x14ac:dyDescent="0.3">
      <c r="B401" s="75" t="s">
        <v>411</v>
      </c>
      <c r="C401" s="117"/>
      <c r="D401" s="117"/>
      <c r="E401" s="118">
        <f>+C367</f>
        <v>7784.15</v>
      </c>
      <c r="F401" s="119"/>
    </row>
    <row r="402" spans="2:6" x14ac:dyDescent="0.3">
      <c r="B402" s="75" t="s">
        <v>437</v>
      </c>
      <c r="C402" s="111"/>
      <c r="D402" s="121"/>
      <c r="E402" s="89">
        <f>INT(+E400*E401)+21</f>
        <v>85367425167</v>
      </c>
      <c r="F402" s="112"/>
    </row>
    <row r="403" spans="2:6" x14ac:dyDescent="0.3">
      <c r="B403" s="75" t="s">
        <v>438</v>
      </c>
      <c r="C403" s="111"/>
      <c r="D403" s="121">
        <f>+B373</f>
        <v>45838</v>
      </c>
      <c r="E403" s="89">
        <f>+E388+E402</f>
        <v>163589994326</v>
      </c>
      <c r="F403" s="112"/>
    </row>
    <row r="404" spans="2:6" x14ac:dyDescent="0.3">
      <c r="B404" s="28"/>
      <c r="C404" s="28"/>
      <c r="D404" s="109"/>
      <c r="E404" s="122"/>
      <c r="F404" s="28"/>
    </row>
    <row r="405" spans="2:6" x14ac:dyDescent="0.3">
      <c r="B405" s="109">
        <f>+D362</f>
        <v>45657</v>
      </c>
    </row>
    <row r="406" spans="2:6" ht="28.8" x14ac:dyDescent="0.3">
      <c r="B406" s="110" t="s">
        <v>422</v>
      </c>
      <c r="C406" s="29" t="s">
        <v>423</v>
      </c>
      <c r="D406" s="29" t="s">
        <v>424</v>
      </c>
      <c r="E406" s="29" t="s">
        <v>439</v>
      </c>
      <c r="F406" s="123" t="s">
        <v>426</v>
      </c>
    </row>
    <row r="407" spans="2:6" x14ac:dyDescent="0.3">
      <c r="B407" s="369">
        <v>45348</v>
      </c>
      <c r="C407" s="370" t="s">
        <v>427</v>
      </c>
      <c r="D407" s="365" t="s">
        <v>428</v>
      </c>
      <c r="E407" s="366">
        <v>2189728772</v>
      </c>
      <c r="F407" s="371">
        <v>45708</v>
      </c>
    </row>
    <row r="408" spans="2:6" x14ac:dyDescent="0.3">
      <c r="B408" s="372">
        <v>45637</v>
      </c>
      <c r="C408" s="373" t="s">
        <v>429</v>
      </c>
      <c r="D408" s="367" t="s">
        <v>428</v>
      </c>
      <c r="E408" s="368">
        <v>20521279104</v>
      </c>
      <c r="F408" s="374">
        <v>45660</v>
      </c>
    </row>
    <row r="409" spans="2:6" x14ac:dyDescent="0.3">
      <c r="B409" s="372">
        <v>45653</v>
      </c>
      <c r="C409" s="373" t="s">
        <v>430</v>
      </c>
      <c r="D409" s="367" t="s">
        <v>428</v>
      </c>
      <c r="E409" s="368">
        <v>10007408508</v>
      </c>
      <c r="F409" s="374">
        <v>45660</v>
      </c>
    </row>
    <row r="410" spans="2:6" x14ac:dyDescent="0.3">
      <c r="B410" s="372">
        <v>45653</v>
      </c>
      <c r="C410" s="367" t="s">
        <v>431</v>
      </c>
      <c r="D410" s="367" t="s">
        <v>428</v>
      </c>
      <c r="E410" s="368">
        <v>10216985235</v>
      </c>
      <c r="F410" s="374">
        <v>45660</v>
      </c>
    </row>
    <row r="411" spans="2:6" x14ac:dyDescent="0.3">
      <c r="B411" s="372">
        <v>45656</v>
      </c>
      <c r="C411" s="367" t="s">
        <v>431</v>
      </c>
      <c r="D411" s="367" t="s">
        <v>428</v>
      </c>
      <c r="E411" s="368">
        <v>10222746384</v>
      </c>
      <c r="F411" s="374">
        <v>45663</v>
      </c>
    </row>
    <row r="412" spans="2:6" x14ac:dyDescent="0.3">
      <c r="B412" s="343" t="s">
        <v>432</v>
      </c>
      <c r="C412" s="344"/>
      <c r="D412" s="114"/>
      <c r="E412" s="375">
        <v>-50774367</v>
      </c>
      <c r="F412" s="346"/>
    </row>
    <row r="413" spans="2:6" x14ac:dyDescent="0.3">
      <c r="B413" s="75" t="s">
        <v>433</v>
      </c>
      <c r="C413" s="111"/>
      <c r="D413" s="121"/>
      <c r="E413" s="490">
        <f>SUM(E407:E412)</f>
        <v>53107373636</v>
      </c>
      <c r="F413" s="7"/>
    </row>
    <row r="415" spans="2:6" x14ac:dyDescent="0.3">
      <c r="B415" s="331">
        <v>45652</v>
      </c>
      <c r="C415" s="342" t="s">
        <v>434</v>
      </c>
      <c r="D415" s="342" t="s">
        <v>334</v>
      </c>
      <c r="E415" s="347">
        <v>2005427.8499999999</v>
      </c>
      <c r="F415" s="348">
        <v>45659</v>
      </c>
    </row>
    <row r="416" spans="2:6" x14ac:dyDescent="0.3">
      <c r="B416" s="329">
        <v>45652</v>
      </c>
      <c r="C416" s="114" t="s">
        <v>435</v>
      </c>
      <c r="D416" s="114" t="s">
        <v>334</v>
      </c>
      <c r="E416" s="349">
        <v>2034947.3599999999</v>
      </c>
      <c r="F416" s="330">
        <v>45659</v>
      </c>
    </row>
    <row r="417" spans="2:8" x14ac:dyDescent="0.3">
      <c r="B417" s="329">
        <v>45653</v>
      </c>
      <c r="C417" s="114" t="s">
        <v>434</v>
      </c>
      <c r="D417" s="114" t="s">
        <v>334</v>
      </c>
      <c r="E417" s="349">
        <v>1504255.98</v>
      </c>
      <c r="F417" s="330">
        <v>45660</v>
      </c>
    </row>
    <row r="418" spans="2:8" x14ac:dyDescent="0.3">
      <c r="B418" s="329">
        <v>45653</v>
      </c>
      <c r="C418" s="114" t="s">
        <v>436</v>
      </c>
      <c r="D418" s="114" t="s">
        <v>334</v>
      </c>
      <c r="E418" s="349">
        <v>2517823</v>
      </c>
      <c r="F418" s="330">
        <v>45660</v>
      </c>
    </row>
    <row r="419" spans="2:8" x14ac:dyDescent="0.3">
      <c r="B419" s="329">
        <v>45656</v>
      </c>
      <c r="C419" s="114" t="s">
        <v>434</v>
      </c>
      <c r="D419" s="114" t="s">
        <v>334</v>
      </c>
      <c r="E419" s="349">
        <v>2006415</v>
      </c>
      <c r="F419" s="330">
        <v>45663</v>
      </c>
    </row>
    <row r="420" spans="2:8" x14ac:dyDescent="0.3">
      <c r="B420" s="350" t="s">
        <v>432</v>
      </c>
      <c r="C420" s="114"/>
      <c r="D420" s="114"/>
      <c r="E420" s="349">
        <v>-2932.2863397425353</v>
      </c>
      <c r="F420" s="330"/>
    </row>
    <row r="421" spans="2:8" x14ac:dyDescent="0.3">
      <c r="B421" s="75" t="s">
        <v>437</v>
      </c>
      <c r="C421" s="111"/>
      <c r="D421" s="112"/>
      <c r="E421" s="116">
        <f>SUM(E415:E420)</f>
        <v>10065936.903660256</v>
      </c>
      <c r="F421" s="112"/>
    </row>
    <row r="422" spans="2:8" x14ac:dyDescent="0.3">
      <c r="B422" s="75" t="s">
        <v>411</v>
      </c>
      <c r="C422" s="117"/>
      <c r="D422" s="117"/>
      <c r="E422" s="118">
        <f>+D367</f>
        <v>7843.41</v>
      </c>
      <c r="F422" s="119"/>
    </row>
    <row r="423" spans="2:8" x14ac:dyDescent="0.3">
      <c r="B423" s="28"/>
      <c r="C423" s="28"/>
      <c r="D423" s="28"/>
      <c r="E423" s="120"/>
      <c r="F423" s="28"/>
    </row>
    <row r="424" spans="2:8" x14ac:dyDescent="0.3">
      <c r="B424" s="75" t="s">
        <v>437</v>
      </c>
      <c r="C424" s="111"/>
      <c r="D424" s="121"/>
      <c r="E424" s="89">
        <f>+E421*E422-2</f>
        <v>78951270167.537888</v>
      </c>
      <c r="F424" s="112"/>
    </row>
    <row r="425" spans="2:8" x14ac:dyDescent="0.3">
      <c r="B425" s="75" t="s">
        <v>438</v>
      </c>
      <c r="C425" s="111"/>
      <c r="D425" s="121">
        <f>+B405</f>
        <v>45657</v>
      </c>
      <c r="E425" s="89">
        <f>+E413+E424</f>
        <v>132058643803.53789</v>
      </c>
      <c r="F425" s="112"/>
    </row>
    <row r="427" spans="2:8" x14ac:dyDescent="0.3">
      <c r="B427" s="445" t="s">
        <v>324</v>
      </c>
      <c r="C427" s="445"/>
      <c r="D427" s="445"/>
      <c r="E427" s="445"/>
      <c r="F427" s="445"/>
      <c r="G427" s="445"/>
      <c r="H427" s="445"/>
    </row>
    <row r="429" spans="2:8" x14ac:dyDescent="0.3">
      <c r="B429" s="441" t="s">
        <v>440</v>
      </c>
      <c r="C429" s="441"/>
      <c r="D429" s="441"/>
      <c r="E429" s="441"/>
      <c r="F429" s="441"/>
      <c r="G429" s="441"/>
      <c r="H429" s="441"/>
    </row>
    <row r="431" spans="2:8" x14ac:dyDescent="0.3">
      <c r="B431" s="441" t="s">
        <v>441</v>
      </c>
      <c r="C431" s="441"/>
      <c r="D431" s="441"/>
      <c r="E431" s="441"/>
      <c r="F431" s="441"/>
      <c r="G431" s="441"/>
      <c r="H431" s="441"/>
    </row>
    <row r="433" spans="2:8" x14ac:dyDescent="0.3">
      <c r="B433" s="71" t="s">
        <v>181</v>
      </c>
      <c r="C433" s="72">
        <f>+C362</f>
        <v>45838</v>
      </c>
      <c r="D433" s="72">
        <f>+D362</f>
        <v>45657</v>
      </c>
    </row>
    <row r="434" spans="2:8" x14ac:dyDescent="0.3">
      <c r="B434" s="73" t="s">
        <v>442</v>
      </c>
      <c r="C434" s="74">
        <v>125535570</v>
      </c>
      <c r="D434" s="74">
        <v>328122189</v>
      </c>
    </row>
    <row r="435" spans="2:8" x14ac:dyDescent="0.3">
      <c r="B435" s="40" t="s">
        <v>443</v>
      </c>
      <c r="C435" s="6">
        <v>212858749</v>
      </c>
      <c r="D435" s="6">
        <v>38884097</v>
      </c>
    </row>
    <row r="436" spans="2:8" x14ac:dyDescent="0.3">
      <c r="B436" s="75" t="s">
        <v>66</v>
      </c>
      <c r="C436" s="76">
        <f>SUM(C434:C435)</f>
        <v>338394319</v>
      </c>
      <c r="D436" s="76">
        <f>SUM(D434:D435)</f>
        <v>367006286</v>
      </c>
    </row>
    <row r="438" spans="2:8" x14ac:dyDescent="0.3">
      <c r="B438" s="445" t="s">
        <v>444</v>
      </c>
      <c r="C438" s="445"/>
      <c r="D438" s="445"/>
      <c r="E438" s="445"/>
      <c r="F438" s="445"/>
      <c r="G438" s="445"/>
      <c r="H438" s="445"/>
    </row>
    <row r="440" spans="2:8" x14ac:dyDescent="0.3">
      <c r="B440" s="77" t="s">
        <v>181</v>
      </c>
      <c r="C440" s="72">
        <f>+C433</f>
        <v>45838</v>
      </c>
      <c r="D440" s="72">
        <f>+D433</f>
        <v>45657</v>
      </c>
    </row>
    <row r="441" spans="2:8" x14ac:dyDescent="0.3">
      <c r="B441" s="46" t="s">
        <v>382</v>
      </c>
      <c r="C441" s="78">
        <v>5479378698</v>
      </c>
      <c r="D441" s="78">
        <v>6904511969</v>
      </c>
    </row>
    <row r="442" spans="2:8" x14ac:dyDescent="0.3">
      <c r="B442" s="4" t="s">
        <v>445</v>
      </c>
      <c r="C442" s="79">
        <v>979237497</v>
      </c>
      <c r="D442" s="79">
        <v>1403598132</v>
      </c>
    </row>
    <row r="443" spans="2:8" x14ac:dyDescent="0.3">
      <c r="B443" s="80" t="s">
        <v>66</v>
      </c>
      <c r="C443" s="76">
        <f>SUM(C441:C442)</f>
        <v>6458616195</v>
      </c>
      <c r="D443" s="76">
        <f>SUM(D441:D442)</f>
        <v>8308110101</v>
      </c>
    </row>
    <row r="445" spans="2:8" x14ac:dyDescent="0.3">
      <c r="B445" s="441" t="s">
        <v>446</v>
      </c>
      <c r="C445" s="441"/>
      <c r="D445" s="441"/>
      <c r="E445" s="441"/>
      <c r="F445" s="441"/>
      <c r="G445" s="441"/>
      <c r="H445" s="441"/>
    </row>
    <row r="447" spans="2:8" x14ac:dyDescent="0.3">
      <c r="B447" s="441" t="s">
        <v>447</v>
      </c>
      <c r="C447" s="441"/>
      <c r="D447" s="441"/>
      <c r="E447" s="441"/>
      <c r="F447" s="441"/>
      <c r="G447" s="441"/>
      <c r="H447" s="441"/>
    </row>
    <row r="449" spans="2:6" x14ac:dyDescent="0.3">
      <c r="B449" s="28" t="s">
        <v>103</v>
      </c>
    </row>
    <row r="450" spans="2:6" x14ac:dyDescent="0.3">
      <c r="B450" s="81" t="s">
        <v>181</v>
      </c>
      <c r="C450" s="82">
        <f>+C440</f>
        <v>45838</v>
      </c>
      <c r="D450" s="82">
        <f>+D440</f>
        <v>45657</v>
      </c>
    </row>
    <row r="451" spans="2:6" x14ac:dyDescent="0.3">
      <c r="B451" s="35" t="s">
        <v>448</v>
      </c>
      <c r="C451" s="83">
        <v>156908874</v>
      </c>
      <c r="D451" s="84">
        <v>608960000</v>
      </c>
    </row>
    <row r="452" spans="2:6" x14ac:dyDescent="0.3">
      <c r="B452" s="35" t="s">
        <v>621</v>
      </c>
      <c r="C452" s="83">
        <v>1102023812</v>
      </c>
      <c r="D452" s="84">
        <v>468161926</v>
      </c>
    </row>
    <row r="453" spans="2:6" x14ac:dyDescent="0.3">
      <c r="B453" s="35" t="s">
        <v>449</v>
      </c>
      <c r="C453" s="83">
        <v>58276079</v>
      </c>
      <c r="D453" s="83">
        <v>27645995</v>
      </c>
    </row>
    <row r="454" spans="2:6" x14ac:dyDescent="0.3">
      <c r="B454" s="35" t="s">
        <v>655</v>
      </c>
      <c r="C454" s="83">
        <v>4050126</v>
      </c>
      <c r="D454" s="83"/>
    </row>
    <row r="455" spans="2:6" x14ac:dyDescent="0.3">
      <c r="B455" s="85" t="s">
        <v>450</v>
      </c>
      <c r="C455" s="83">
        <v>4757646</v>
      </c>
      <c r="D455" s="83">
        <v>23946022</v>
      </c>
    </row>
    <row r="456" spans="2:6" x14ac:dyDescent="0.3">
      <c r="B456" s="75" t="s">
        <v>387</v>
      </c>
      <c r="C456" s="86">
        <f>SUM(C451:C455)</f>
        <v>1326016537</v>
      </c>
      <c r="D456" s="86">
        <f>SUM(D451:D455)</f>
        <v>1128713943</v>
      </c>
    </row>
    <row r="458" spans="2:6" x14ac:dyDescent="0.3">
      <c r="B458" s="87" t="s">
        <v>451</v>
      </c>
    </row>
    <row r="460" spans="2:6" x14ac:dyDescent="0.3">
      <c r="B460" s="29" t="s">
        <v>181</v>
      </c>
      <c r="C460" s="29" t="s">
        <v>452</v>
      </c>
      <c r="D460" s="29" t="s">
        <v>453</v>
      </c>
      <c r="E460" s="29" t="s">
        <v>454</v>
      </c>
      <c r="F460" s="29" t="s">
        <v>455</v>
      </c>
    </row>
    <row r="461" spans="2:6" x14ac:dyDescent="0.3">
      <c r="B461" s="46" t="s">
        <v>49</v>
      </c>
      <c r="C461" s="74">
        <v>40000000000</v>
      </c>
      <c r="D461" s="74">
        <v>9000000000</v>
      </c>
      <c r="E461" s="74">
        <v>0</v>
      </c>
      <c r="F461" s="74">
        <f>SUM(C461:E461)</f>
        <v>49000000000</v>
      </c>
    </row>
    <row r="462" spans="2:6" x14ac:dyDescent="0.3">
      <c r="B462" s="35" t="s">
        <v>456</v>
      </c>
      <c r="C462" s="88">
        <v>0</v>
      </c>
      <c r="D462" s="88">
        <v>0</v>
      </c>
      <c r="E462" s="88">
        <v>0</v>
      </c>
      <c r="F462" s="88">
        <f t="shared" ref="F462:F466" si="2">SUM(C462:E462)</f>
        <v>0</v>
      </c>
    </row>
    <row r="463" spans="2:6" x14ac:dyDescent="0.3">
      <c r="B463" s="35" t="s">
        <v>457</v>
      </c>
      <c r="C463" s="88">
        <v>3377658452</v>
      </c>
      <c r="D463" s="88">
        <v>753258738</v>
      </c>
      <c r="E463" s="88">
        <v>0</v>
      </c>
      <c r="F463" s="88">
        <f t="shared" si="2"/>
        <v>4130917190</v>
      </c>
    </row>
    <row r="464" spans="2:6" x14ac:dyDescent="0.3">
      <c r="B464" s="35" t="s">
        <v>293</v>
      </c>
      <c r="C464" s="88">
        <v>988500000</v>
      </c>
      <c r="D464" s="88">
        <v>442000000</v>
      </c>
      <c r="E464" s="88">
        <v>0</v>
      </c>
      <c r="F464" s="88">
        <f t="shared" si="2"/>
        <v>1430500000</v>
      </c>
    </row>
    <row r="465" spans="2:8" x14ac:dyDescent="0.3">
      <c r="B465" s="35" t="s">
        <v>458</v>
      </c>
      <c r="C465" s="88">
        <v>0</v>
      </c>
      <c r="D465" s="88">
        <v>0</v>
      </c>
      <c r="E465" s="88">
        <v>0</v>
      </c>
      <c r="F465" s="88">
        <f t="shared" si="2"/>
        <v>0</v>
      </c>
    </row>
    <row r="466" spans="2:8" x14ac:dyDescent="0.3">
      <c r="B466" s="4" t="s">
        <v>162</v>
      </c>
      <c r="C466" s="6">
        <v>15065174752</v>
      </c>
      <c r="D466" s="6">
        <v>11491532610</v>
      </c>
      <c r="E466" s="6">
        <v>-15065174752</v>
      </c>
      <c r="F466" s="6">
        <f t="shared" si="2"/>
        <v>11491532610</v>
      </c>
    </row>
    <row r="467" spans="2:8" x14ac:dyDescent="0.3">
      <c r="B467" s="32" t="s">
        <v>66</v>
      </c>
      <c r="C467" s="89">
        <f>SUM(C461:C466)</f>
        <v>59431333204</v>
      </c>
      <c r="D467" s="89">
        <f>SUM(D461:D466)</f>
        <v>21686791348</v>
      </c>
      <c r="E467" s="89">
        <f>SUM(E461:E466)</f>
        <v>-15065174752</v>
      </c>
      <c r="F467" s="89">
        <f>SUM(F461:F466)</f>
        <v>66052949800</v>
      </c>
    </row>
    <row r="469" spans="2:8" x14ac:dyDescent="0.3">
      <c r="B469" s="445" t="s">
        <v>459</v>
      </c>
      <c r="C469" s="445"/>
      <c r="D469" s="445"/>
      <c r="E469" s="445"/>
      <c r="F469" s="445"/>
      <c r="G469" s="445"/>
      <c r="H469" s="445"/>
    </row>
    <row r="471" spans="2:8" x14ac:dyDescent="0.3">
      <c r="B471" s="441" t="s">
        <v>460</v>
      </c>
      <c r="C471" s="441"/>
      <c r="D471" s="441"/>
      <c r="E471" s="441"/>
      <c r="F471" s="441"/>
      <c r="G471" s="441"/>
      <c r="H471" s="441"/>
    </row>
    <row r="472" spans="2:8" x14ac:dyDescent="0.3">
      <c r="B472" s="90" t="s">
        <v>181</v>
      </c>
      <c r="C472" s="91">
        <f>+C450</f>
        <v>45838</v>
      </c>
      <c r="D472" s="91">
        <v>45473</v>
      </c>
    </row>
    <row r="473" spans="2:8" x14ac:dyDescent="0.3">
      <c r="B473" s="92" t="s">
        <v>461</v>
      </c>
      <c r="C473" s="48">
        <v>275649585</v>
      </c>
      <c r="D473" s="93">
        <v>260821305</v>
      </c>
    </row>
    <row r="474" spans="2:8" x14ac:dyDescent="0.3">
      <c r="B474" s="94" t="s">
        <v>462</v>
      </c>
      <c r="C474" s="48">
        <v>103206237</v>
      </c>
      <c r="D474" s="93">
        <v>265600580</v>
      </c>
    </row>
    <row r="475" spans="2:8" x14ac:dyDescent="0.3">
      <c r="B475" s="94" t="s">
        <v>463</v>
      </c>
      <c r="C475" s="48">
        <v>255704779</v>
      </c>
      <c r="D475" s="93">
        <v>124411546</v>
      </c>
    </row>
    <row r="476" spans="2:8" x14ac:dyDescent="0.3">
      <c r="B476" s="94" t="s">
        <v>656</v>
      </c>
      <c r="C476" s="48">
        <v>1590800000</v>
      </c>
      <c r="D476" s="93">
        <v>0</v>
      </c>
    </row>
    <row r="477" spans="2:8" x14ac:dyDescent="0.3">
      <c r="B477" s="94" t="s">
        <v>464</v>
      </c>
      <c r="C477" s="48">
        <v>140582541</v>
      </c>
      <c r="D477" s="93">
        <v>127531816</v>
      </c>
    </row>
    <row r="478" spans="2:8" x14ac:dyDescent="0.3">
      <c r="B478" s="94" t="s">
        <v>228</v>
      </c>
      <c r="C478" s="48">
        <v>47443374</v>
      </c>
      <c r="D478" s="93">
        <v>13190001</v>
      </c>
    </row>
    <row r="479" spans="2:8" x14ac:dyDescent="0.3">
      <c r="B479" s="94" t="s">
        <v>465</v>
      </c>
      <c r="C479" s="48">
        <v>7573746</v>
      </c>
      <c r="D479" s="93">
        <v>7622817</v>
      </c>
    </row>
    <row r="480" spans="2:8" x14ac:dyDescent="0.3">
      <c r="B480" s="95" t="s">
        <v>66</v>
      </c>
      <c r="C480" s="96">
        <f>SUM(C473:C479)</f>
        <v>2420960262</v>
      </c>
      <c r="D480" s="96">
        <f>SUM(D473:D479)</f>
        <v>799178065</v>
      </c>
    </row>
    <row r="482" spans="2:8" x14ac:dyDescent="0.3">
      <c r="B482" s="441" t="s">
        <v>466</v>
      </c>
      <c r="C482" s="441"/>
      <c r="D482" s="441"/>
      <c r="E482" s="441"/>
      <c r="F482" s="441"/>
      <c r="G482" s="441"/>
      <c r="H482" s="441"/>
    </row>
    <row r="484" spans="2:8" x14ac:dyDescent="0.3">
      <c r="B484" s="441" t="s">
        <v>204</v>
      </c>
      <c r="C484" s="441"/>
      <c r="D484" s="441"/>
      <c r="E484" s="441"/>
      <c r="F484" s="441"/>
      <c r="G484" s="441"/>
      <c r="H484" s="441"/>
    </row>
    <row r="485" spans="2:8" x14ac:dyDescent="0.3">
      <c r="B485" s="97" t="s">
        <v>181</v>
      </c>
      <c r="C485" s="105">
        <f>+C472</f>
        <v>45838</v>
      </c>
      <c r="D485" s="98">
        <f>+D472</f>
        <v>45473</v>
      </c>
    </row>
    <row r="486" spans="2:8" x14ac:dyDescent="0.3">
      <c r="B486" s="99" t="s">
        <v>467</v>
      </c>
      <c r="C486" s="93">
        <v>224715847</v>
      </c>
      <c r="D486" s="100">
        <v>110492034</v>
      </c>
    </row>
    <row r="487" spans="2:8" x14ac:dyDescent="0.3">
      <c r="B487" s="101" t="s">
        <v>204</v>
      </c>
      <c r="C487" s="93">
        <v>56855797</v>
      </c>
      <c r="D487" s="93">
        <v>84514327</v>
      </c>
    </row>
    <row r="488" spans="2:8" x14ac:dyDescent="0.3">
      <c r="B488" s="101" t="s">
        <v>468</v>
      </c>
      <c r="C488" s="93">
        <v>44901059</v>
      </c>
      <c r="D488" s="102">
        <v>42465634</v>
      </c>
    </row>
    <row r="489" spans="2:8" x14ac:dyDescent="0.3">
      <c r="B489" s="101" t="s">
        <v>469</v>
      </c>
      <c r="C489" s="93">
        <v>35141017</v>
      </c>
      <c r="D489" s="93">
        <v>49229407</v>
      </c>
    </row>
    <row r="490" spans="2:8" x14ac:dyDescent="0.3">
      <c r="B490" s="103" t="s">
        <v>66</v>
      </c>
      <c r="C490" s="104">
        <f>SUM(C486:C489)</f>
        <v>361613720</v>
      </c>
      <c r="D490" s="104">
        <f>SUM(D486:D489)</f>
        <v>286701402</v>
      </c>
    </row>
    <row r="492" spans="2:8" x14ac:dyDescent="0.3">
      <c r="B492" s="441" t="s">
        <v>210</v>
      </c>
      <c r="C492" s="441"/>
      <c r="D492" s="441"/>
      <c r="E492" s="441"/>
      <c r="F492" s="441"/>
      <c r="G492" s="441"/>
      <c r="H492" s="441"/>
    </row>
    <row r="493" spans="2:8" x14ac:dyDescent="0.3">
      <c r="B493" s="97" t="s">
        <v>181</v>
      </c>
      <c r="C493" s="105">
        <f>+C485</f>
        <v>45838</v>
      </c>
      <c r="D493" s="105">
        <f>+D485</f>
        <v>45473</v>
      </c>
    </row>
    <row r="494" spans="2:8" x14ac:dyDescent="0.3">
      <c r="B494" s="99" t="s">
        <v>470</v>
      </c>
      <c r="C494" s="100">
        <v>49092064</v>
      </c>
      <c r="D494" s="100">
        <v>344163217</v>
      </c>
    </row>
    <row r="495" spans="2:8" x14ac:dyDescent="0.3">
      <c r="B495" s="101" t="s">
        <v>471</v>
      </c>
      <c r="C495" s="93">
        <v>599077708</v>
      </c>
      <c r="D495" s="93">
        <v>142577420</v>
      </c>
    </row>
    <row r="496" spans="2:8" x14ac:dyDescent="0.3">
      <c r="B496" s="101" t="s">
        <v>472</v>
      </c>
      <c r="C496" s="93">
        <v>68094341</v>
      </c>
      <c r="D496" s="93">
        <v>65175551</v>
      </c>
    </row>
    <row r="497" spans="2:8" x14ac:dyDescent="0.3">
      <c r="B497" s="101" t="s">
        <v>473</v>
      </c>
      <c r="C497" s="93">
        <v>43182202</v>
      </c>
      <c r="D497" s="93">
        <v>12656206</v>
      </c>
    </row>
    <row r="498" spans="2:8" x14ac:dyDescent="0.3">
      <c r="B498" s="106" t="s">
        <v>66</v>
      </c>
      <c r="C498" s="104">
        <f>SUM(C494:C497)</f>
        <v>759446315</v>
      </c>
      <c r="D498" s="104">
        <f>SUM(D494:D497)</f>
        <v>564572394</v>
      </c>
    </row>
    <row r="500" spans="2:8" x14ac:dyDescent="0.3">
      <c r="B500" s="441" t="s">
        <v>220</v>
      </c>
      <c r="C500" s="441"/>
      <c r="D500" s="441"/>
      <c r="E500" s="441"/>
      <c r="F500" s="441"/>
      <c r="G500" s="441"/>
      <c r="H500" s="441"/>
    </row>
    <row r="501" spans="2:8" x14ac:dyDescent="0.3">
      <c r="B501" s="97" t="s">
        <v>181</v>
      </c>
      <c r="C501" s="105">
        <f>+C493</f>
        <v>45838</v>
      </c>
      <c r="D501" s="105">
        <f>+D493</f>
        <v>45473</v>
      </c>
    </row>
    <row r="502" spans="2:8" x14ac:dyDescent="0.3">
      <c r="B502" s="99" t="s">
        <v>474</v>
      </c>
      <c r="C502" s="100">
        <v>720380964</v>
      </c>
      <c r="D502" s="102">
        <v>479049954</v>
      </c>
    </row>
    <row r="503" spans="2:8" x14ac:dyDescent="0.3">
      <c r="B503" s="101" t="s">
        <v>475</v>
      </c>
      <c r="C503" s="93">
        <v>722761368</v>
      </c>
      <c r="D503" s="102">
        <v>302936384</v>
      </c>
    </row>
    <row r="504" spans="2:8" x14ac:dyDescent="0.3">
      <c r="B504" s="101" t="s">
        <v>476</v>
      </c>
      <c r="C504" s="93">
        <v>518345930</v>
      </c>
      <c r="D504" s="93">
        <v>0</v>
      </c>
    </row>
    <row r="505" spans="2:8" x14ac:dyDescent="0.3">
      <c r="B505" s="101" t="s">
        <v>477</v>
      </c>
      <c r="C505" s="93">
        <v>113001551</v>
      </c>
      <c r="D505" s="102">
        <v>0</v>
      </c>
    </row>
    <row r="506" spans="2:8" x14ac:dyDescent="0.3">
      <c r="B506" s="101" t="s">
        <v>623</v>
      </c>
      <c r="C506" s="93">
        <v>0</v>
      </c>
      <c r="D506" s="102">
        <v>691294586</v>
      </c>
    </row>
    <row r="507" spans="2:8" x14ac:dyDescent="0.3">
      <c r="B507" s="101" t="s">
        <v>478</v>
      </c>
      <c r="C507" s="93">
        <v>15950000</v>
      </c>
      <c r="D507" s="102">
        <v>797500</v>
      </c>
    </row>
    <row r="508" spans="2:8" x14ac:dyDescent="0.3">
      <c r="B508" s="101" t="s">
        <v>479</v>
      </c>
      <c r="C508" s="93">
        <v>61587236</v>
      </c>
      <c r="D508" s="102">
        <v>311856377</v>
      </c>
    </row>
    <row r="509" spans="2:8" x14ac:dyDescent="0.3">
      <c r="B509" s="101" t="s">
        <v>480</v>
      </c>
      <c r="C509" s="93">
        <v>46687622</v>
      </c>
      <c r="D509" s="102">
        <v>0</v>
      </c>
    </row>
    <row r="510" spans="2:8" x14ac:dyDescent="0.3">
      <c r="B510" s="101" t="s">
        <v>481</v>
      </c>
      <c r="C510" s="93">
        <v>14031439</v>
      </c>
      <c r="D510" s="102">
        <v>3916520</v>
      </c>
    </row>
    <row r="511" spans="2:8" x14ac:dyDescent="0.3">
      <c r="B511" s="101" t="s">
        <v>482</v>
      </c>
      <c r="C511" s="93">
        <v>22451012</v>
      </c>
      <c r="D511" s="93">
        <v>0</v>
      </c>
    </row>
    <row r="512" spans="2:8" x14ac:dyDescent="0.3">
      <c r="B512" s="101" t="s">
        <v>483</v>
      </c>
      <c r="C512" s="93">
        <v>672001</v>
      </c>
      <c r="D512" s="93">
        <v>727996</v>
      </c>
    </row>
    <row r="513" spans="2:8" x14ac:dyDescent="0.3">
      <c r="B513" s="106" t="s">
        <v>66</v>
      </c>
      <c r="C513" s="104">
        <f>SUM(C502:C512)</f>
        <v>2235869123</v>
      </c>
      <c r="D513" s="104">
        <f>SUM(D502:D512)</f>
        <v>1790579317</v>
      </c>
    </row>
    <row r="515" spans="2:8" x14ac:dyDescent="0.3">
      <c r="B515" s="441" t="s">
        <v>484</v>
      </c>
      <c r="C515" s="441"/>
      <c r="D515" s="441"/>
      <c r="E515" s="441"/>
      <c r="F515" s="441"/>
      <c r="G515" s="441"/>
      <c r="H515" s="441"/>
    </row>
    <row r="517" spans="2:8" x14ac:dyDescent="0.3">
      <c r="B517" s="28" t="s">
        <v>224</v>
      </c>
    </row>
    <row r="518" spans="2:8" x14ac:dyDescent="0.3">
      <c r="B518" s="311" t="s">
        <v>181</v>
      </c>
      <c r="C518" s="107">
        <f>+C501</f>
        <v>45838</v>
      </c>
      <c r="D518" s="107">
        <f>+D501</f>
        <v>45473</v>
      </c>
    </row>
    <row r="519" spans="2:8" x14ac:dyDescent="0.3">
      <c r="B519" s="46" t="s">
        <v>485</v>
      </c>
      <c r="C519" s="74">
        <v>936345</v>
      </c>
      <c r="D519" s="74">
        <v>865119</v>
      </c>
    </row>
    <row r="520" spans="2:8" x14ac:dyDescent="0.3">
      <c r="B520" s="35" t="s">
        <v>224</v>
      </c>
      <c r="C520" s="88">
        <v>150000</v>
      </c>
      <c r="D520" s="88">
        <v>0</v>
      </c>
    </row>
    <row r="521" spans="2:8" x14ac:dyDescent="0.3">
      <c r="B521" s="4" t="s">
        <v>657</v>
      </c>
      <c r="C521" s="6">
        <v>103561644</v>
      </c>
      <c r="D521" s="6">
        <v>0</v>
      </c>
    </row>
    <row r="522" spans="2:8" x14ac:dyDescent="0.3">
      <c r="B522" s="402" t="s">
        <v>66</v>
      </c>
      <c r="C522" s="403">
        <f>SUM(C519:C521)</f>
        <v>104647989</v>
      </c>
      <c r="D522" s="403">
        <f>SUM(D519:D519)</f>
        <v>865119</v>
      </c>
    </row>
    <row r="524" spans="2:8" x14ac:dyDescent="0.3">
      <c r="B524" s="28" t="s">
        <v>486</v>
      </c>
    </row>
    <row r="526" spans="2:8" x14ac:dyDescent="0.3">
      <c r="B526" s="435" t="s">
        <v>487</v>
      </c>
      <c r="C526" s="435"/>
      <c r="D526" s="435"/>
      <c r="E526" s="435"/>
      <c r="F526" s="435"/>
      <c r="G526" s="435"/>
      <c r="H526" s="435"/>
    </row>
    <row r="527" spans="2:8" x14ac:dyDescent="0.3">
      <c r="B527" s="435"/>
      <c r="C527" s="435"/>
      <c r="D527" s="435"/>
      <c r="E527" s="435"/>
      <c r="F527" s="435"/>
      <c r="G527" s="435"/>
      <c r="H527" s="435"/>
    </row>
    <row r="528" spans="2:8" x14ac:dyDescent="0.3">
      <c r="B528" s="435" t="s">
        <v>488</v>
      </c>
      <c r="C528" s="435"/>
      <c r="D528" s="435"/>
      <c r="E528" s="435"/>
      <c r="F528" s="435"/>
      <c r="G528" s="435"/>
      <c r="H528" s="435"/>
    </row>
    <row r="529" spans="2:8" x14ac:dyDescent="0.3">
      <c r="B529" s="435"/>
      <c r="C529" s="435"/>
      <c r="D529" s="435"/>
      <c r="E529" s="435"/>
      <c r="F529" s="435"/>
      <c r="G529" s="435"/>
      <c r="H529" s="435"/>
    </row>
    <row r="530" spans="2:8" x14ac:dyDescent="0.3">
      <c r="B530" s="473" t="s">
        <v>489</v>
      </c>
      <c r="C530" s="473"/>
      <c r="D530" s="473"/>
      <c r="E530" s="473"/>
      <c r="F530" s="473"/>
      <c r="G530" s="473"/>
      <c r="H530" s="473"/>
    </row>
    <row r="531" spans="2:8" x14ac:dyDescent="0.3">
      <c r="B531" s="473"/>
      <c r="C531" s="473"/>
      <c r="D531" s="473"/>
      <c r="E531" s="473"/>
      <c r="F531" s="473"/>
      <c r="G531" s="473"/>
      <c r="H531" s="473"/>
    </row>
    <row r="532" spans="2:8" x14ac:dyDescent="0.3">
      <c r="B532" s="473"/>
      <c r="C532" s="473"/>
      <c r="D532" s="473"/>
      <c r="E532" s="473"/>
      <c r="F532" s="473"/>
      <c r="G532" s="473"/>
      <c r="H532" s="473"/>
    </row>
    <row r="533" spans="2:8" x14ac:dyDescent="0.3">
      <c r="B533" s="473"/>
      <c r="C533" s="473"/>
      <c r="D533" s="473"/>
      <c r="E533" s="473"/>
      <c r="F533" s="473"/>
      <c r="G533" s="473"/>
      <c r="H533" s="473"/>
    </row>
    <row r="534" spans="2:8" x14ac:dyDescent="0.3">
      <c r="B534" s="473"/>
      <c r="C534" s="473"/>
      <c r="D534" s="473"/>
      <c r="E534" s="473"/>
      <c r="F534" s="473"/>
      <c r="G534" s="473"/>
      <c r="H534" s="473"/>
    </row>
    <row r="535" spans="2:8" x14ac:dyDescent="0.3">
      <c r="B535" s="473"/>
      <c r="C535" s="473"/>
      <c r="D535" s="473"/>
      <c r="E535" s="473"/>
      <c r="F535" s="473"/>
      <c r="G535" s="473"/>
      <c r="H535" s="473"/>
    </row>
    <row r="536" spans="2:8" x14ac:dyDescent="0.3">
      <c r="B536" s="473"/>
      <c r="C536" s="473"/>
      <c r="D536" s="473"/>
      <c r="E536" s="473"/>
      <c r="F536" s="473"/>
      <c r="G536" s="473"/>
      <c r="H536" s="473"/>
    </row>
    <row r="537" spans="2:8" x14ac:dyDescent="0.3">
      <c r="B537" s="473"/>
      <c r="C537" s="473"/>
      <c r="D537" s="473"/>
      <c r="E537" s="473"/>
      <c r="F537" s="473"/>
      <c r="G537" s="473"/>
      <c r="H537" s="473"/>
    </row>
    <row r="538" spans="2:8" x14ac:dyDescent="0.3">
      <c r="B538" s="473"/>
      <c r="C538" s="473"/>
      <c r="D538" s="473"/>
      <c r="E538" s="473"/>
      <c r="F538" s="473"/>
      <c r="G538" s="473"/>
      <c r="H538" s="473"/>
    </row>
    <row r="540" spans="2:8" x14ac:dyDescent="0.3">
      <c r="B540" s="445" t="s">
        <v>490</v>
      </c>
      <c r="C540" s="445"/>
      <c r="D540" s="445"/>
      <c r="E540" s="445"/>
      <c r="F540" s="445"/>
      <c r="G540" s="445"/>
      <c r="H540" s="445"/>
    </row>
    <row r="542" spans="2:8" x14ac:dyDescent="0.3">
      <c r="B542" s="472" t="s">
        <v>491</v>
      </c>
      <c r="C542" s="443"/>
      <c r="D542" s="443"/>
      <c r="E542" s="443"/>
      <c r="F542" s="443"/>
      <c r="G542" s="443"/>
      <c r="H542" s="443"/>
    </row>
    <row r="543" spans="2:8" x14ac:dyDescent="0.3">
      <c r="B543" s="443"/>
      <c r="C543" s="443"/>
      <c r="D543" s="443"/>
      <c r="E543" s="443"/>
      <c r="F543" s="443"/>
      <c r="G543" s="443"/>
      <c r="H543" s="443"/>
    </row>
    <row r="545" spans="2:8" x14ac:dyDescent="0.3">
      <c r="B545" s="445" t="s">
        <v>492</v>
      </c>
      <c r="C545" s="445"/>
      <c r="D545" s="445"/>
      <c r="E545" s="445"/>
      <c r="F545" s="445"/>
      <c r="G545" s="445"/>
      <c r="H545" s="445"/>
    </row>
    <row r="547" spans="2:8" x14ac:dyDescent="0.3">
      <c r="B547" s="443" t="s">
        <v>493</v>
      </c>
      <c r="C547" s="443"/>
      <c r="D547" s="443"/>
      <c r="E547" s="443"/>
      <c r="F547" s="443"/>
      <c r="G547" s="443"/>
      <c r="H547" s="443"/>
    </row>
    <row r="549" spans="2:8" x14ac:dyDescent="0.3">
      <c r="B549" s="441" t="s">
        <v>494</v>
      </c>
      <c r="C549" s="441"/>
      <c r="D549" s="441"/>
      <c r="E549" s="441"/>
      <c r="F549" s="441"/>
      <c r="G549" s="441"/>
      <c r="H549" s="441"/>
    </row>
    <row r="551" spans="2:8" x14ac:dyDescent="0.3">
      <c r="B551" s="442" t="s">
        <v>495</v>
      </c>
      <c r="C551" s="442"/>
      <c r="D551" s="442"/>
      <c r="E551" s="442"/>
      <c r="F551" s="442"/>
      <c r="G551" s="442"/>
      <c r="H551" s="442"/>
    </row>
    <row r="553" spans="2:8" x14ac:dyDescent="0.3">
      <c r="B553" s="66" t="s">
        <v>496</v>
      </c>
      <c r="C553" s="66"/>
      <c r="D553" s="66"/>
      <c r="E553" s="66"/>
      <c r="F553" s="66"/>
      <c r="G553" s="66"/>
      <c r="H553" s="66"/>
    </row>
    <row r="555" spans="2:8" x14ac:dyDescent="0.3">
      <c r="B555" s="472" t="s">
        <v>497</v>
      </c>
      <c r="C555" s="472"/>
      <c r="D555" s="472"/>
      <c r="E555" s="472"/>
      <c r="F555" s="472"/>
      <c r="G555" s="472"/>
      <c r="H555" s="472"/>
    </row>
    <row r="556" spans="2:8" x14ac:dyDescent="0.3">
      <c r="B556" s="472"/>
      <c r="C556" s="472"/>
      <c r="D556" s="472"/>
      <c r="E556" s="472"/>
      <c r="F556" s="472"/>
      <c r="G556" s="472"/>
      <c r="H556" s="472"/>
    </row>
    <row r="558" spans="2:8" x14ac:dyDescent="0.3">
      <c r="B558" s="445" t="s">
        <v>498</v>
      </c>
      <c r="C558" s="445"/>
      <c r="D558" s="445"/>
      <c r="E558" s="445"/>
      <c r="F558" s="445"/>
      <c r="G558" s="445"/>
      <c r="H558" s="445"/>
    </row>
    <row r="560" spans="2:8" x14ac:dyDescent="0.3">
      <c r="B560" s="446" t="s">
        <v>499</v>
      </c>
      <c r="C560" s="446"/>
      <c r="D560" s="446"/>
      <c r="E560" s="446"/>
      <c r="F560" s="446"/>
      <c r="G560" s="446"/>
      <c r="H560" s="446"/>
    </row>
    <row r="562" spans="1:10" x14ac:dyDescent="0.3">
      <c r="B562" s="445" t="s">
        <v>500</v>
      </c>
      <c r="C562" s="445"/>
      <c r="D562" s="445"/>
      <c r="E562" s="445"/>
      <c r="F562" s="445"/>
      <c r="G562" s="445"/>
      <c r="H562" s="445"/>
    </row>
    <row r="564" spans="1:10" x14ac:dyDescent="0.3">
      <c r="B564" s="436" t="s">
        <v>658</v>
      </c>
      <c r="C564" s="436"/>
      <c r="D564" s="436"/>
      <c r="E564" s="436"/>
      <c r="F564" s="436"/>
      <c r="G564" s="436"/>
      <c r="H564" s="436"/>
    </row>
    <row r="565" spans="1:10" x14ac:dyDescent="0.3">
      <c r="B565" s="436"/>
      <c r="C565" s="436"/>
      <c r="D565" s="436"/>
      <c r="E565" s="436"/>
      <c r="F565" s="436"/>
      <c r="G565" s="436"/>
      <c r="H565" s="436"/>
    </row>
    <row r="566" spans="1:10" x14ac:dyDescent="0.3">
      <c r="B566" s="436"/>
      <c r="C566" s="436"/>
      <c r="D566" s="436"/>
      <c r="E566" s="436"/>
      <c r="F566" s="436"/>
      <c r="G566" s="436"/>
      <c r="H566" s="436"/>
    </row>
    <row r="567" spans="1:10" x14ac:dyDescent="0.3">
      <c r="B567" s="436"/>
      <c r="C567" s="436"/>
      <c r="D567" s="436"/>
      <c r="E567" s="436"/>
      <c r="F567" s="436"/>
      <c r="G567" s="436"/>
      <c r="H567" s="436"/>
    </row>
    <row r="568" spans="1:10" x14ac:dyDescent="0.3">
      <c r="B568" s="436"/>
      <c r="C568" s="436"/>
      <c r="D568" s="436"/>
      <c r="E568" s="436"/>
      <c r="F568" s="436"/>
      <c r="G568" s="436"/>
      <c r="H568" s="436"/>
    </row>
    <row r="569" spans="1:10" x14ac:dyDescent="0.3">
      <c r="B569" s="436"/>
      <c r="C569" s="436"/>
      <c r="D569" s="436"/>
      <c r="E569" s="436"/>
      <c r="F569" s="436"/>
      <c r="G569" s="436"/>
      <c r="H569" s="436"/>
    </row>
    <row r="571" spans="1:10" x14ac:dyDescent="0.3">
      <c r="A571" s="2"/>
      <c r="B571" s="477" t="s">
        <v>117</v>
      </c>
      <c r="C571" s="477"/>
      <c r="D571" s="477"/>
      <c r="E571" s="477"/>
      <c r="F571" s="477"/>
      <c r="G571" s="477"/>
      <c r="H571" s="477"/>
      <c r="I571" s="477"/>
    </row>
    <row r="572" spans="1:10" x14ac:dyDescent="0.3">
      <c r="B572" s="429" t="s">
        <v>97</v>
      </c>
      <c r="C572" s="429"/>
      <c r="D572" s="429"/>
      <c r="E572" s="429"/>
      <c r="F572" s="429"/>
      <c r="G572" s="429"/>
      <c r="H572" s="429"/>
      <c r="I572" s="429"/>
    </row>
    <row r="573" spans="1:10" x14ac:dyDescent="0.3">
      <c r="B573" s="429" t="s">
        <v>634</v>
      </c>
      <c r="C573" s="429"/>
      <c r="D573" s="429"/>
      <c r="E573" s="429"/>
      <c r="F573" s="429"/>
      <c r="G573" s="429"/>
      <c r="H573" s="429"/>
      <c r="I573" s="429"/>
    </row>
    <row r="575" spans="1:10" x14ac:dyDescent="0.3">
      <c r="B575" s="460" t="s">
        <v>501</v>
      </c>
      <c r="C575" s="461"/>
      <c r="D575" s="461"/>
      <c r="E575" s="461"/>
      <c r="F575" s="462"/>
      <c r="G575" s="460" t="s">
        <v>502</v>
      </c>
      <c r="H575" s="461"/>
      <c r="I575" s="462"/>
      <c r="J575" s="28"/>
    </row>
    <row r="576" spans="1:10" ht="28.8" x14ac:dyDescent="0.3">
      <c r="B576" s="29" t="s">
        <v>503</v>
      </c>
      <c r="C576" s="30" t="s">
        <v>504</v>
      </c>
      <c r="D576" s="29" t="s">
        <v>505</v>
      </c>
      <c r="E576" s="30" t="s">
        <v>506</v>
      </c>
      <c r="F576" s="29" t="s">
        <v>507</v>
      </c>
      <c r="G576" s="29" t="s">
        <v>277</v>
      </c>
      <c r="H576" s="29" t="s">
        <v>508</v>
      </c>
      <c r="I576" s="29" t="s">
        <v>151</v>
      </c>
      <c r="J576" s="31"/>
    </row>
    <row r="577" spans="2:10" x14ac:dyDescent="0.3">
      <c r="B577" s="32" t="s">
        <v>116</v>
      </c>
      <c r="C577" s="33"/>
      <c r="D577" s="34"/>
      <c r="E577" s="33"/>
      <c r="F577" s="32"/>
      <c r="G577" s="32"/>
      <c r="H577" s="32"/>
      <c r="I577" s="32"/>
      <c r="J577" s="28"/>
    </row>
    <row r="578" spans="2:10" x14ac:dyDescent="0.3">
      <c r="B578" s="40" t="s">
        <v>353</v>
      </c>
      <c r="C578" s="280" t="s">
        <v>624</v>
      </c>
      <c r="D578" s="36">
        <v>31</v>
      </c>
      <c r="E578" s="36">
        <v>1000000</v>
      </c>
      <c r="F578" s="41">
        <v>31783493.150685001</v>
      </c>
      <c r="G578" s="493">
        <v>2000000000000</v>
      </c>
      <c r="H578" s="37">
        <v>650135570909</v>
      </c>
      <c r="I578" s="36">
        <v>6077518636645</v>
      </c>
    </row>
    <row r="579" spans="2:10" x14ac:dyDescent="0.3">
      <c r="B579" s="40" t="s">
        <v>351</v>
      </c>
      <c r="C579" s="281" t="s">
        <v>624</v>
      </c>
      <c r="D579" s="36">
        <v>3</v>
      </c>
      <c r="E579" s="36">
        <v>1000000</v>
      </c>
      <c r="F579" s="41">
        <v>3013808.2191781001</v>
      </c>
      <c r="G579" s="493">
        <v>696666670000</v>
      </c>
      <c r="H579" s="37">
        <v>163990455027</v>
      </c>
      <c r="I579" s="36">
        <v>1398105847323</v>
      </c>
    </row>
    <row r="580" spans="2:10" x14ac:dyDescent="0.3">
      <c r="B580" s="40" t="s">
        <v>627</v>
      </c>
      <c r="C580" s="281" t="s">
        <v>624</v>
      </c>
      <c r="D580" s="36">
        <v>6479</v>
      </c>
      <c r="E580" s="36">
        <v>1000000</v>
      </c>
      <c r="F580" s="41">
        <v>6615318404.1096306</v>
      </c>
      <c r="G580" s="493">
        <v>312803220000</v>
      </c>
      <c r="H580" s="37">
        <v>18541824574</v>
      </c>
      <c r="I580" s="36">
        <v>378220106704</v>
      </c>
    </row>
    <row r="581" spans="2:10" x14ac:dyDescent="0.3">
      <c r="B581" s="40" t="s">
        <v>632</v>
      </c>
      <c r="C581" s="281" t="s">
        <v>624</v>
      </c>
      <c r="D581" s="36">
        <v>9670</v>
      </c>
      <c r="E581" s="36">
        <v>1000000</v>
      </c>
      <c r="F581" s="41">
        <v>9806333753.4246998</v>
      </c>
      <c r="G581" s="493">
        <v>670630000000</v>
      </c>
      <c r="H581" s="37">
        <v>67504653230</v>
      </c>
      <c r="I581" s="36">
        <v>1101648153251</v>
      </c>
    </row>
    <row r="582" spans="2:10" x14ac:dyDescent="0.3">
      <c r="B582" s="40" t="s">
        <v>668</v>
      </c>
      <c r="C582" s="281" t="s">
        <v>624</v>
      </c>
      <c r="D582" s="36">
        <v>84</v>
      </c>
      <c r="E582" s="36">
        <v>1000000</v>
      </c>
      <c r="F582" s="41">
        <v>84000000</v>
      </c>
      <c r="G582" s="493">
        <v>1751406377751</v>
      </c>
      <c r="H582" s="37">
        <v>198757087943</v>
      </c>
      <c r="I582" s="36">
        <v>3369782483630</v>
      </c>
    </row>
    <row r="583" spans="2:10" x14ac:dyDescent="0.3">
      <c r="B583" s="40" t="s">
        <v>669</v>
      </c>
      <c r="C583" s="281" t="s">
        <v>624</v>
      </c>
      <c r="D583" s="36">
        <v>99</v>
      </c>
      <c r="E583" s="36">
        <v>1000000</v>
      </c>
      <c r="F583" s="41">
        <v>99292931.506849006</v>
      </c>
      <c r="G583" s="493">
        <v>193179900000</v>
      </c>
      <c r="H583" s="37">
        <v>20035478322</v>
      </c>
      <c r="I583" s="36">
        <v>281781311796</v>
      </c>
    </row>
    <row r="584" spans="2:10" x14ac:dyDescent="0.3">
      <c r="B584" s="40" t="s">
        <v>670</v>
      </c>
      <c r="C584" s="281" t="s">
        <v>624</v>
      </c>
      <c r="D584" s="36">
        <v>45206</v>
      </c>
      <c r="E584" s="36">
        <v>1000000</v>
      </c>
      <c r="F584" s="41">
        <v>45198587029.528999</v>
      </c>
      <c r="G584" s="493">
        <v>327245000000</v>
      </c>
      <c r="H584" s="37">
        <v>108834000000</v>
      </c>
      <c r="I584" s="36">
        <v>110623200000</v>
      </c>
    </row>
    <row r="585" spans="2:10" x14ac:dyDescent="0.3">
      <c r="B585" s="40" t="s">
        <v>671</v>
      </c>
      <c r="C585" s="281" t="s">
        <v>624</v>
      </c>
      <c r="D585" s="36">
        <v>381</v>
      </c>
      <c r="E585" s="36">
        <v>1000000</v>
      </c>
      <c r="F585" s="41">
        <v>386966006.849316</v>
      </c>
      <c r="G585" s="493">
        <v>387753000000</v>
      </c>
      <c r="H585" s="37">
        <v>20545946712</v>
      </c>
      <c r="I585" s="36">
        <v>432729361367</v>
      </c>
    </row>
    <row r="586" spans="2:10" x14ac:dyDescent="0.3">
      <c r="B586" s="40" t="s">
        <v>633</v>
      </c>
      <c r="C586" s="281" t="s">
        <v>624</v>
      </c>
      <c r="D586" s="36">
        <v>1526</v>
      </c>
      <c r="E586" s="36">
        <v>1000000</v>
      </c>
      <c r="F586" s="41">
        <v>1536674004.918848</v>
      </c>
      <c r="G586" s="493">
        <v>2087400000000</v>
      </c>
      <c r="H586" s="37">
        <v>216650000000</v>
      </c>
      <c r="I586" s="36">
        <v>3666899000000</v>
      </c>
    </row>
    <row r="587" spans="2:10" x14ac:dyDescent="0.3">
      <c r="B587" s="40" t="s">
        <v>625</v>
      </c>
      <c r="C587" s="281" t="s">
        <v>624</v>
      </c>
      <c r="D587" s="36">
        <v>5</v>
      </c>
      <c r="E587" s="36">
        <v>1000000</v>
      </c>
      <c r="F587" s="41">
        <v>5066780.8219178002</v>
      </c>
      <c r="G587" s="493">
        <v>21000000000</v>
      </c>
      <c r="H587" s="37">
        <v>3524420000</v>
      </c>
      <c r="I587" s="36">
        <v>49749824000</v>
      </c>
    </row>
    <row r="588" spans="2:10" x14ac:dyDescent="0.3">
      <c r="B588" s="40" t="s">
        <v>672</v>
      </c>
      <c r="C588" s="281" t="s">
        <v>624</v>
      </c>
      <c r="D588" s="36">
        <v>15</v>
      </c>
      <c r="E588" s="36">
        <v>1000000</v>
      </c>
      <c r="F588" s="41">
        <v>15331232.876712</v>
      </c>
      <c r="G588" s="493">
        <v>50600000000</v>
      </c>
      <c r="H588" s="37">
        <v>26976091341.489994</v>
      </c>
      <c r="I588" s="36">
        <v>81178887471.48999</v>
      </c>
    </row>
    <row r="589" spans="2:10" x14ac:dyDescent="0.3">
      <c r="B589" s="40" t="s">
        <v>673</v>
      </c>
      <c r="C589" s="281" t="s">
        <v>624</v>
      </c>
      <c r="D589" s="36">
        <v>10</v>
      </c>
      <c r="E589" s="36">
        <v>1000000</v>
      </c>
      <c r="F589" s="41">
        <v>10007191.780822</v>
      </c>
      <c r="G589" s="493" t="s">
        <v>700</v>
      </c>
      <c r="H589" s="37" t="s">
        <v>700</v>
      </c>
      <c r="I589" s="36" t="s">
        <v>700</v>
      </c>
    </row>
    <row r="590" spans="2:10" x14ac:dyDescent="0.3">
      <c r="B590" s="40" t="s">
        <v>674</v>
      </c>
      <c r="C590" s="281" t="s">
        <v>624</v>
      </c>
      <c r="D590" s="36">
        <v>356</v>
      </c>
      <c r="E590" s="36">
        <v>1000000</v>
      </c>
      <c r="F590" s="41">
        <v>356535377.40565997</v>
      </c>
      <c r="G590" s="206">
        <v>100000000000</v>
      </c>
      <c r="H590" s="37">
        <v>25344098440</v>
      </c>
      <c r="I590" s="36">
        <v>572879255362</v>
      </c>
    </row>
    <row r="591" spans="2:10" x14ac:dyDescent="0.3">
      <c r="B591" s="40" t="s">
        <v>675</v>
      </c>
      <c r="C591" s="281" t="s">
        <v>624</v>
      </c>
      <c r="D591" s="36">
        <v>47</v>
      </c>
      <c r="E591" s="36">
        <v>1000000</v>
      </c>
      <c r="F591" s="41">
        <v>47951657.534246996</v>
      </c>
      <c r="G591" s="493">
        <v>99427000000</v>
      </c>
      <c r="H591" s="37">
        <v>20390375000</v>
      </c>
      <c r="I591" s="36">
        <v>150999049000</v>
      </c>
    </row>
    <row r="592" spans="2:10" x14ac:dyDescent="0.3">
      <c r="B592" s="40" t="s">
        <v>676</v>
      </c>
      <c r="C592" s="281" t="s">
        <v>624</v>
      </c>
      <c r="D592" s="36">
        <v>15</v>
      </c>
      <c r="E592" s="36">
        <v>1000000</v>
      </c>
      <c r="F592" s="41">
        <v>15062876.712329</v>
      </c>
      <c r="G592" s="493">
        <v>500000000000</v>
      </c>
      <c r="H592" s="37">
        <v>118524079972</v>
      </c>
      <c r="I592" s="36">
        <v>679507246190</v>
      </c>
    </row>
    <row r="593" spans="2:9" x14ac:dyDescent="0.3">
      <c r="B593" s="40" t="s">
        <v>677</v>
      </c>
      <c r="C593" s="281" t="s">
        <v>624</v>
      </c>
      <c r="D593" s="36">
        <v>64</v>
      </c>
      <c r="E593" s="36">
        <v>1000000</v>
      </c>
      <c r="F593" s="41">
        <v>64301623.287671097</v>
      </c>
      <c r="G593" s="493">
        <v>265300000000</v>
      </c>
      <c r="H593" s="37">
        <v>129091105240</v>
      </c>
      <c r="I593" s="36">
        <v>2099417948031</v>
      </c>
    </row>
    <row r="594" spans="2:9" x14ac:dyDescent="0.3">
      <c r="B594" s="40" t="s">
        <v>678</v>
      </c>
      <c r="C594" s="281" t="s">
        <v>624</v>
      </c>
      <c r="D594" s="36">
        <v>53</v>
      </c>
      <c r="E594" s="36">
        <v>1000000</v>
      </c>
      <c r="F594" s="41">
        <v>53579369.863013998</v>
      </c>
      <c r="G594" s="493">
        <v>26500000000</v>
      </c>
      <c r="H594" s="37">
        <v>15311732000</v>
      </c>
      <c r="I594" s="36">
        <v>46426726000</v>
      </c>
    </row>
    <row r="595" spans="2:9" x14ac:dyDescent="0.3">
      <c r="B595" s="40" t="s">
        <v>626</v>
      </c>
      <c r="C595" s="281" t="s">
        <v>624</v>
      </c>
      <c r="D595" s="36">
        <v>1992</v>
      </c>
      <c r="E595" s="36">
        <v>1000000</v>
      </c>
      <c r="F595" s="41">
        <v>2001715347.9452419</v>
      </c>
      <c r="G595" s="493">
        <v>105840500000</v>
      </c>
      <c r="H595" s="37">
        <v>2078397180</v>
      </c>
      <c r="I595" s="36">
        <v>132794549577</v>
      </c>
    </row>
    <row r="596" spans="2:9" x14ac:dyDescent="0.3">
      <c r="B596" s="40" t="s">
        <v>679</v>
      </c>
      <c r="C596" s="281" t="s">
        <v>624</v>
      </c>
      <c r="D596" s="36">
        <v>32</v>
      </c>
      <c r="E596" s="36">
        <v>1000000</v>
      </c>
      <c r="F596" s="41">
        <v>32032174.657533802</v>
      </c>
      <c r="G596" s="493">
        <v>67500000000</v>
      </c>
      <c r="H596" s="37">
        <v>1722128981</v>
      </c>
      <c r="I596" s="36">
        <v>76689757421</v>
      </c>
    </row>
    <row r="597" spans="2:9" x14ac:dyDescent="0.3">
      <c r="B597" s="40" t="s">
        <v>680</v>
      </c>
      <c r="C597" s="281" t="s">
        <v>624</v>
      </c>
      <c r="D597" s="36">
        <v>3</v>
      </c>
      <c r="E597" s="36">
        <v>1000000</v>
      </c>
      <c r="F597" s="41">
        <v>3063161.2205038001</v>
      </c>
      <c r="G597" s="493">
        <v>182000000000</v>
      </c>
      <c r="H597" s="37">
        <v>74275874951</v>
      </c>
      <c r="I597" s="36">
        <v>357033140944</v>
      </c>
    </row>
    <row r="598" spans="2:9" x14ac:dyDescent="0.3">
      <c r="B598" s="40" t="s">
        <v>681</v>
      </c>
      <c r="C598" s="281" t="s">
        <v>624</v>
      </c>
      <c r="D598" s="36">
        <v>718</v>
      </c>
      <c r="E598" s="36">
        <v>1000000</v>
      </c>
      <c r="F598" s="41">
        <v>727196301.36986005</v>
      </c>
      <c r="G598" s="493">
        <v>85000000000</v>
      </c>
      <c r="H598" s="37">
        <v>14116645993</v>
      </c>
      <c r="I598" s="36">
        <v>131020211652</v>
      </c>
    </row>
    <row r="599" spans="2:9" x14ac:dyDescent="0.3">
      <c r="B599" s="40" t="s">
        <v>682</v>
      </c>
      <c r="C599" s="281" t="s">
        <v>624</v>
      </c>
      <c r="D599" s="36">
        <v>12</v>
      </c>
      <c r="E599" s="36">
        <v>1000000</v>
      </c>
      <c r="F599" s="41">
        <v>12680783.835616</v>
      </c>
      <c r="G599" s="493">
        <v>142000000000</v>
      </c>
      <c r="H599" s="37">
        <v>12380985350</v>
      </c>
      <c r="I599" s="36">
        <v>195970147271</v>
      </c>
    </row>
    <row r="600" spans="2:9" x14ac:dyDescent="0.3">
      <c r="B600" s="40" t="s">
        <v>683</v>
      </c>
      <c r="C600" s="281" t="s">
        <v>624</v>
      </c>
      <c r="D600" s="36">
        <v>221</v>
      </c>
      <c r="E600" s="36">
        <v>1000000</v>
      </c>
      <c r="F600" s="41">
        <v>222296906.88936001</v>
      </c>
      <c r="G600" s="493">
        <v>157623941043</v>
      </c>
      <c r="H600" s="37">
        <v>61363183225</v>
      </c>
      <c r="I600" s="36">
        <v>282311300111</v>
      </c>
    </row>
    <row r="601" spans="2:9" x14ac:dyDescent="0.3">
      <c r="B601" s="40" t="s">
        <v>684</v>
      </c>
      <c r="C601" s="281" t="s">
        <v>624</v>
      </c>
      <c r="D601" s="36">
        <v>21000</v>
      </c>
      <c r="E601" s="36">
        <v>1000000</v>
      </c>
      <c r="F601" s="36">
        <v>22053857212.328331</v>
      </c>
      <c r="G601" s="493" t="s">
        <v>700</v>
      </c>
      <c r="H601" s="36" t="s">
        <v>700</v>
      </c>
      <c r="I601" s="36" t="s">
        <v>700</v>
      </c>
    </row>
    <row r="602" spans="2:9" x14ac:dyDescent="0.3">
      <c r="B602" s="40" t="s">
        <v>627</v>
      </c>
      <c r="C602" s="281" t="s">
        <v>624</v>
      </c>
      <c r="D602" s="36">
        <v>1</v>
      </c>
      <c r="E602" s="36">
        <v>250000000</v>
      </c>
      <c r="F602" s="37">
        <v>244705362.69694</v>
      </c>
      <c r="G602" s="493">
        <v>312803220000</v>
      </c>
      <c r="H602" s="37">
        <v>18541824574</v>
      </c>
      <c r="I602" s="36">
        <v>378220106704</v>
      </c>
    </row>
    <row r="603" spans="2:9" x14ac:dyDescent="0.3">
      <c r="B603" s="40" t="s">
        <v>685</v>
      </c>
      <c r="C603" s="281" t="s">
        <v>624</v>
      </c>
      <c r="D603" s="36">
        <v>2</v>
      </c>
      <c r="E603" s="36">
        <v>200000000</v>
      </c>
      <c r="F603" s="37">
        <v>301204764.24572998</v>
      </c>
      <c r="G603" s="493">
        <v>859925000000</v>
      </c>
      <c r="H603" s="37">
        <v>112238111331</v>
      </c>
      <c r="I603" s="36">
        <v>1543825963164</v>
      </c>
    </row>
    <row r="604" spans="2:9" x14ac:dyDescent="0.3">
      <c r="B604" s="40" t="s">
        <v>683</v>
      </c>
      <c r="C604" s="281" t="s">
        <v>624</v>
      </c>
      <c r="D604" s="36">
        <v>1</v>
      </c>
      <c r="E604" s="36">
        <v>1500000000</v>
      </c>
      <c r="F604" s="37">
        <v>1534493084.3587</v>
      </c>
      <c r="G604" s="493">
        <v>157623941043</v>
      </c>
      <c r="H604" s="37">
        <v>61363183225</v>
      </c>
      <c r="I604" s="36">
        <v>282311300111</v>
      </c>
    </row>
    <row r="605" spans="2:9" x14ac:dyDescent="0.3">
      <c r="B605" s="40" t="s">
        <v>353</v>
      </c>
      <c r="C605" s="281" t="s">
        <v>624</v>
      </c>
      <c r="D605" s="36">
        <v>11</v>
      </c>
      <c r="E605" s="36">
        <v>250000000</v>
      </c>
      <c r="F605" s="37">
        <v>2750000000</v>
      </c>
      <c r="G605" s="493">
        <v>2000000000000</v>
      </c>
      <c r="H605" s="37">
        <v>650135570909</v>
      </c>
      <c r="I605" s="36">
        <v>6077518636645</v>
      </c>
    </row>
    <row r="606" spans="2:9" x14ac:dyDescent="0.3">
      <c r="B606" s="40" t="s">
        <v>626</v>
      </c>
      <c r="C606" s="281" t="s">
        <v>628</v>
      </c>
      <c r="D606" s="36">
        <v>1</v>
      </c>
      <c r="E606" s="36">
        <v>4098156164</v>
      </c>
      <c r="F606" s="41">
        <v>4098156164</v>
      </c>
      <c r="G606" s="493">
        <v>105840500000</v>
      </c>
      <c r="H606" s="37">
        <v>2078397180</v>
      </c>
      <c r="I606" s="36">
        <v>132794549577</v>
      </c>
    </row>
    <row r="607" spans="2:9" x14ac:dyDescent="0.3">
      <c r="B607" s="40" t="s">
        <v>627</v>
      </c>
      <c r="C607" s="281" t="s">
        <v>629</v>
      </c>
      <c r="D607" s="36">
        <v>1</v>
      </c>
      <c r="E607" s="36">
        <v>1006110214.8</v>
      </c>
      <c r="F607" s="36">
        <v>1006110214.8</v>
      </c>
      <c r="G607" s="493">
        <v>312803220000</v>
      </c>
      <c r="H607" s="37">
        <v>18541824574</v>
      </c>
      <c r="I607" s="36">
        <v>378220106704</v>
      </c>
    </row>
    <row r="608" spans="2:9" x14ac:dyDescent="0.3">
      <c r="B608" s="40" t="s">
        <v>685</v>
      </c>
      <c r="C608" s="281" t="s">
        <v>629</v>
      </c>
      <c r="D608" s="36">
        <v>1</v>
      </c>
      <c r="E608" s="36">
        <v>7675339483</v>
      </c>
      <c r="F608" s="36">
        <v>7675339483</v>
      </c>
      <c r="G608" s="493">
        <v>859925000000</v>
      </c>
      <c r="H608" s="37">
        <v>112238111331</v>
      </c>
      <c r="I608" s="36">
        <v>1543825963164</v>
      </c>
    </row>
    <row r="609" spans="2:9" x14ac:dyDescent="0.3">
      <c r="B609" s="40" t="s">
        <v>686</v>
      </c>
      <c r="C609" s="281" t="s">
        <v>629</v>
      </c>
      <c r="D609" s="36">
        <v>2</v>
      </c>
      <c r="E609" s="36">
        <v>3532958120</v>
      </c>
      <c r="F609" s="36">
        <v>3532958120</v>
      </c>
      <c r="G609" s="493">
        <v>1996946130000</v>
      </c>
      <c r="H609" s="37">
        <v>560165410778</v>
      </c>
      <c r="I609" s="36">
        <v>5422535178291</v>
      </c>
    </row>
    <row r="610" spans="2:9" x14ac:dyDescent="0.3">
      <c r="B610" s="35" t="s">
        <v>687</v>
      </c>
      <c r="C610" s="281" t="s">
        <v>630</v>
      </c>
      <c r="D610" s="36">
        <v>7</v>
      </c>
      <c r="E610" s="36">
        <v>52937006.857142858</v>
      </c>
      <c r="F610" s="36">
        <v>370559048</v>
      </c>
      <c r="G610" s="493">
        <v>74203200000</v>
      </c>
      <c r="H610" s="206">
        <v>14347312176</v>
      </c>
      <c r="I610" s="36">
        <v>130523240835.31</v>
      </c>
    </row>
    <row r="611" spans="2:9" x14ac:dyDescent="0.3">
      <c r="B611" s="32" t="s">
        <v>509</v>
      </c>
      <c r="C611" s="312"/>
      <c r="D611" s="32"/>
      <c r="E611" s="33"/>
      <c r="F611" s="38">
        <f>SUM(F578:F610)</f>
        <v>110896173671.33841</v>
      </c>
      <c r="G611" s="38"/>
      <c r="H611" s="38"/>
      <c r="I611" s="39"/>
    </row>
    <row r="612" spans="2:9" x14ac:dyDescent="0.3">
      <c r="B612" s="40" t="s">
        <v>677</v>
      </c>
      <c r="C612" s="280" t="s">
        <v>624</v>
      </c>
      <c r="D612">
        <v>3</v>
      </c>
      <c r="E612" s="412">
        <v>1000</v>
      </c>
      <c r="F612" s="413">
        <v>3004.3150684930911</v>
      </c>
      <c r="G612" s="36">
        <v>265300000000</v>
      </c>
      <c r="H612" s="37">
        <v>129091105240</v>
      </c>
      <c r="I612" s="36">
        <v>2099417948031</v>
      </c>
    </row>
    <row r="613" spans="2:9" x14ac:dyDescent="0.3">
      <c r="B613" s="40" t="s">
        <v>633</v>
      </c>
      <c r="C613" s="281" t="s">
        <v>624</v>
      </c>
      <c r="D613">
        <v>2000</v>
      </c>
      <c r="E613" s="412">
        <v>1000</v>
      </c>
      <c r="F613" s="306">
        <v>2033753.4246575001</v>
      </c>
      <c r="G613" s="36">
        <v>2087400000000</v>
      </c>
      <c r="H613" s="37">
        <v>216650000000</v>
      </c>
      <c r="I613" s="36">
        <v>3666899000000</v>
      </c>
    </row>
    <row r="614" spans="2:9" x14ac:dyDescent="0.3">
      <c r="B614" s="40" t="s">
        <v>676</v>
      </c>
      <c r="C614" s="281" t="s">
        <v>624</v>
      </c>
      <c r="D614">
        <v>9</v>
      </c>
      <c r="E614" s="412">
        <v>1000</v>
      </c>
      <c r="F614" s="306">
        <v>9025.1506849314992</v>
      </c>
      <c r="G614" s="36">
        <v>500000000000</v>
      </c>
      <c r="H614" s="37">
        <v>118524079972</v>
      </c>
      <c r="I614" s="36">
        <v>679507246190</v>
      </c>
    </row>
    <row r="615" spans="2:9" x14ac:dyDescent="0.3">
      <c r="B615" s="40" t="s">
        <v>672</v>
      </c>
      <c r="C615" s="281" t="s">
        <v>624</v>
      </c>
      <c r="D615">
        <v>1600</v>
      </c>
      <c r="E615" s="412">
        <v>1000</v>
      </c>
      <c r="F615" s="306">
        <v>1604096.5027397319</v>
      </c>
      <c r="G615" s="36">
        <v>50600000000</v>
      </c>
      <c r="H615" s="37">
        <v>26976091341.489994</v>
      </c>
      <c r="I615" s="36">
        <v>81178887471.48999</v>
      </c>
    </row>
    <row r="616" spans="2:9" x14ac:dyDescent="0.3">
      <c r="B616" s="40" t="s">
        <v>688</v>
      </c>
      <c r="C616" s="281" t="s">
        <v>624</v>
      </c>
      <c r="D616">
        <v>452</v>
      </c>
      <c r="E616" s="412">
        <v>1000</v>
      </c>
      <c r="F616" s="306">
        <v>455267.76986301201</v>
      </c>
      <c r="G616" s="36">
        <v>48870000000</v>
      </c>
      <c r="H616" s="37">
        <v>579366285</v>
      </c>
      <c r="I616" s="36">
        <v>52232909177</v>
      </c>
    </row>
    <row r="617" spans="2:9" x14ac:dyDescent="0.3">
      <c r="B617" s="40" t="s">
        <v>671</v>
      </c>
      <c r="C617" s="281" t="s">
        <v>624</v>
      </c>
      <c r="D617">
        <v>56</v>
      </c>
      <c r="E617" s="412">
        <v>1000</v>
      </c>
      <c r="F617" s="306">
        <v>56171.819506849002</v>
      </c>
      <c r="G617" s="36">
        <v>387753000000</v>
      </c>
      <c r="H617" s="37">
        <v>20545946712</v>
      </c>
      <c r="I617" s="36">
        <v>432729361367</v>
      </c>
    </row>
    <row r="618" spans="2:9" x14ac:dyDescent="0.3">
      <c r="B618" s="40" t="s">
        <v>631</v>
      </c>
      <c r="C618" s="281" t="s">
        <v>624</v>
      </c>
      <c r="D618">
        <v>5500</v>
      </c>
      <c r="E618" s="412">
        <v>1000</v>
      </c>
      <c r="F618" s="306">
        <v>5512072.1843983</v>
      </c>
      <c r="G618" s="36">
        <v>2597686176000</v>
      </c>
      <c r="H618" s="37">
        <v>306440021559</v>
      </c>
      <c r="I618" s="36">
        <v>3713828295925</v>
      </c>
    </row>
    <row r="619" spans="2:9" x14ac:dyDescent="0.3">
      <c r="B619" s="40" t="s">
        <v>632</v>
      </c>
      <c r="C619" s="281" t="s">
        <v>624</v>
      </c>
      <c r="D619">
        <v>2500</v>
      </c>
      <c r="E619" s="412">
        <v>1000</v>
      </c>
      <c r="F619" s="306">
        <v>2516438.3561644</v>
      </c>
      <c r="G619" s="36">
        <v>670630000000</v>
      </c>
      <c r="H619" s="37">
        <v>67504653230</v>
      </c>
      <c r="I619" s="36">
        <v>1101648153251</v>
      </c>
    </row>
    <row r="620" spans="2:9" x14ac:dyDescent="0.3">
      <c r="B620" s="40" t="s">
        <v>685</v>
      </c>
      <c r="C620" s="281" t="s">
        <v>624</v>
      </c>
      <c r="D620">
        <v>10</v>
      </c>
      <c r="E620" s="412">
        <v>1000</v>
      </c>
      <c r="F620" s="306">
        <v>10127.397260274</v>
      </c>
      <c r="G620" s="36">
        <v>859925000000</v>
      </c>
      <c r="H620" s="37">
        <v>112238111331</v>
      </c>
      <c r="I620" s="36">
        <v>1543825963164</v>
      </c>
    </row>
    <row r="621" spans="2:9" x14ac:dyDescent="0.3">
      <c r="B621" s="40" t="s">
        <v>669</v>
      </c>
      <c r="C621" s="281" t="s">
        <v>624</v>
      </c>
      <c r="D621">
        <v>200</v>
      </c>
      <c r="E621" s="412">
        <v>1000</v>
      </c>
      <c r="F621" s="306">
        <v>191232.32876711999</v>
      </c>
      <c r="G621" s="36">
        <v>193179900000</v>
      </c>
      <c r="H621" s="37">
        <v>20035478322</v>
      </c>
      <c r="I621" s="36">
        <v>281781311796</v>
      </c>
    </row>
    <row r="622" spans="2:9" x14ac:dyDescent="0.3">
      <c r="B622" s="40" t="s">
        <v>689</v>
      </c>
      <c r="C622" s="281" t="s">
        <v>690</v>
      </c>
      <c r="D622">
        <v>1</v>
      </c>
      <c r="E622" s="412">
        <v>50000</v>
      </c>
      <c r="F622" s="306">
        <v>50932.392966934996</v>
      </c>
      <c r="G622" s="36">
        <v>2317139769229</v>
      </c>
      <c r="H622" s="37">
        <v>341505682565</v>
      </c>
      <c r="I622" s="36">
        <v>4040931191717</v>
      </c>
    </row>
    <row r="623" spans="2:9" x14ac:dyDescent="0.3">
      <c r="B623" s="40" t="s">
        <v>668</v>
      </c>
      <c r="C623" s="281" t="s">
        <v>690</v>
      </c>
      <c r="D623">
        <v>1</v>
      </c>
      <c r="E623" s="412">
        <v>50000</v>
      </c>
      <c r="F623" s="306">
        <v>50344.277556820998</v>
      </c>
      <c r="G623" s="36">
        <v>1751406377751</v>
      </c>
      <c r="H623" s="37">
        <v>198757087943</v>
      </c>
      <c r="I623" s="36">
        <v>3369782483630</v>
      </c>
    </row>
    <row r="624" spans="2:9" x14ac:dyDescent="0.3">
      <c r="B624" s="40" t="s">
        <v>633</v>
      </c>
      <c r="C624" s="281" t="s">
        <v>691</v>
      </c>
      <c r="D624">
        <v>99</v>
      </c>
      <c r="E624" s="412">
        <v>1000</v>
      </c>
      <c r="F624" s="306">
        <v>82417.443041096005</v>
      </c>
      <c r="G624" s="36" t="s">
        <v>700</v>
      </c>
      <c r="H624" s="37" t="s">
        <v>700</v>
      </c>
      <c r="I624" s="36" t="s">
        <v>700</v>
      </c>
    </row>
    <row r="625" spans="2:10" x14ac:dyDescent="0.3">
      <c r="B625" s="32" t="s">
        <v>510</v>
      </c>
      <c r="C625" s="282"/>
      <c r="D625" s="32"/>
      <c r="E625" s="43"/>
      <c r="F625" s="44">
        <f>SUM(F612:F624)</f>
        <v>12574883.362675466</v>
      </c>
      <c r="G625" s="32"/>
      <c r="H625" s="32"/>
      <c r="I625" s="32"/>
      <c r="J625" s="28"/>
    </row>
    <row r="626" spans="2:10" x14ac:dyDescent="0.3">
      <c r="B626" s="32" t="s">
        <v>332</v>
      </c>
      <c r="C626" s="282"/>
      <c r="D626" s="32"/>
      <c r="E626" s="43"/>
      <c r="F626" s="44">
        <f>+C200</f>
        <v>7784.15</v>
      </c>
      <c r="G626" s="32"/>
      <c r="H626" s="32"/>
      <c r="I626" s="32"/>
      <c r="J626" s="28"/>
    </row>
    <row r="627" spans="2:10" x14ac:dyDescent="0.3">
      <c r="B627" s="32" t="s">
        <v>511</v>
      </c>
      <c r="C627" s="282"/>
      <c r="D627" s="32"/>
      <c r="E627" s="43"/>
      <c r="F627" s="38">
        <f>+F625*F626</f>
        <v>97884778327.570221</v>
      </c>
      <c r="G627" s="89"/>
      <c r="H627" s="89"/>
      <c r="I627" s="32"/>
      <c r="J627" s="28"/>
    </row>
    <row r="628" spans="2:10" x14ac:dyDescent="0.3">
      <c r="B628" s="32" t="s">
        <v>667</v>
      </c>
      <c r="C628" s="33"/>
      <c r="D628" s="34"/>
      <c r="E628" s="33"/>
      <c r="F628" s="38">
        <f>+F627+F611-6</f>
        <v>208780951992.90863</v>
      </c>
      <c r="G628" s="313"/>
      <c r="H628" s="89"/>
      <c r="I628" s="32"/>
    </row>
    <row r="629" spans="2:10" x14ac:dyDescent="0.3">
      <c r="B629" s="32" t="s">
        <v>512</v>
      </c>
      <c r="C629" s="33"/>
      <c r="D629" s="34"/>
      <c r="E629" s="33"/>
      <c r="F629" s="38">
        <v>210266942442</v>
      </c>
      <c r="G629" s="89"/>
      <c r="H629" s="89"/>
      <c r="I629" s="32"/>
      <c r="J629" s="28"/>
    </row>
    <row r="630" spans="2:10" x14ac:dyDescent="0.3">
      <c r="B630" s="32" t="s">
        <v>150</v>
      </c>
      <c r="C630" s="33"/>
      <c r="D630" s="32"/>
      <c r="E630" s="33"/>
      <c r="F630" s="32"/>
      <c r="G630" s="32"/>
      <c r="H630" s="32"/>
      <c r="I630" s="32"/>
    </row>
    <row r="631" spans="2:10" x14ac:dyDescent="0.3">
      <c r="B631" s="46" t="s">
        <v>513</v>
      </c>
      <c r="C631" s="283"/>
      <c r="D631" s="414">
        <v>1</v>
      </c>
      <c r="E631" s="414">
        <v>600000000</v>
      </c>
      <c r="F631" s="48">
        <v>1003000000</v>
      </c>
      <c r="G631" s="314">
        <v>9200000000</v>
      </c>
      <c r="H631" s="287">
        <v>6369990194</v>
      </c>
      <c r="I631" s="287">
        <v>35494262428</v>
      </c>
      <c r="J631" s="28"/>
    </row>
    <row r="632" spans="2:10" x14ac:dyDescent="0.3">
      <c r="B632" s="35" t="s">
        <v>514</v>
      </c>
      <c r="C632" s="284"/>
      <c r="D632" s="26">
        <v>4000</v>
      </c>
      <c r="E632" s="48">
        <v>1000000</v>
      </c>
      <c r="F632" s="48">
        <v>5590800000</v>
      </c>
      <c r="G632" s="314">
        <v>40000000000</v>
      </c>
      <c r="H632" s="287">
        <v>-6767368781</v>
      </c>
      <c r="I632" s="287">
        <v>48241664208</v>
      </c>
      <c r="J632" s="28"/>
    </row>
    <row r="633" spans="2:10" x14ac:dyDescent="0.3">
      <c r="B633" s="35" t="s">
        <v>515</v>
      </c>
      <c r="C633" s="284"/>
      <c r="D633" s="26">
        <v>212242</v>
      </c>
      <c r="E633" s="26">
        <v>100000</v>
      </c>
      <c r="F633" s="48">
        <v>26705262066</v>
      </c>
      <c r="G633" s="314">
        <v>25000000000</v>
      </c>
      <c r="H633" s="314">
        <v>3061648637</v>
      </c>
      <c r="I633" s="287">
        <v>30199266423</v>
      </c>
    </row>
    <row r="634" spans="2:10" x14ac:dyDescent="0.3">
      <c r="B634" s="40" t="s">
        <v>516</v>
      </c>
      <c r="C634" s="281" t="s">
        <v>517</v>
      </c>
      <c r="D634" s="36"/>
      <c r="E634" s="36">
        <v>4048832577</v>
      </c>
      <c r="F634" s="36">
        <v>4048832577</v>
      </c>
      <c r="G634" s="36" t="s">
        <v>700</v>
      </c>
      <c r="H634" s="37" t="s">
        <v>700</v>
      </c>
      <c r="I634" s="36" t="s">
        <v>700</v>
      </c>
    </row>
    <row r="635" spans="2:10" x14ac:dyDescent="0.3">
      <c r="B635" s="32" t="s">
        <v>509</v>
      </c>
      <c r="C635" s="282"/>
      <c r="D635" s="32"/>
      <c r="E635" s="33"/>
      <c r="F635" s="38">
        <f>SUM(F631:F634)</f>
        <v>37347894643</v>
      </c>
      <c r="G635" s="304"/>
      <c r="H635" s="304"/>
      <c r="I635" s="305"/>
    </row>
    <row r="636" spans="2:10" x14ac:dyDescent="0.3">
      <c r="B636" s="32" t="str">
        <f>+B628</f>
        <v>TOTAL AL 30/06/2025</v>
      </c>
      <c r="C636" s="32"/>
      <c r="D636" s="32"/>
      <c r="E636" s="32"/>
      <c r="F636" s="38">
        <f>+F635</f>
        <v>37347894643</v>
      </c>
      <c r="G636" s="313"/>
      <c r="H636" s="89"/>
      <c r="I636" s="50"/>
    </row>
    <row r="637" spans="2:10" x14ac:dyDescent="0.3">
      <c r="B637" s="32" t="str">
        <f>+B629</f>
        <v>TOTAL AL 31/12/2024</v>
      </c>
      <c r="C637" s="51"/>
      <c r="D637" s="51"/>
      <c r="E637" s="51"/>
      <c r="F637" s="52">
        <v>36132463114</v>
      </c>
      <c r="G637" s="32"/>
      <c r="H637" s="32"/>
      <c r="I637" s="32"/>
    </row>
    <row r="638" spans="2:10" x14ac:dyDescent="0.3">
      <c r="C638" s="53"/>
      <c r="D638" s="54"/>
      <c r="E638" s="53"/>
    </row>
    <row r="639" spans="2:10" x14ac:dyDescent="0.3">
      <c r="B639" s="55"/>
      <c r="C639" s="55"/>
      <c r="D639" s="55"/>
      <c r="E639" s="56"/>
      <c r="F639" s="55"/>
      <c r="G639" s="55"/>
      <c r="H639" s="55"/>
    </row>
    <row r="640" spans="2:10" x14ac:dyDescent="0.3">
      <c r="G640" s="57"/>
      <c r="H640" s="58"/>
    </row>
    <row r="641" spans="2:6" ht="28.8" x14ac:dyDescent="0.3">
      <c r="B641" s="29" t="s">
        <v>518</v>
      </c>
      <c r="C641" s="30" t="s">
        <v>504</v>
      </c>
      <c r="D641" s="29" t="s">
        <v>519</v>
      </c>
      <c r="E641" s="30" t="s">
        <v>506</v>
      </c>
      <c r="F641" s="29" t="s">
        <v>520</v>
      </c>
    </row>
    <row r="642" spans="2:6" x14ac:dyDescent="0.3">
      <c r="B642" s="59" t="s">
        <v>521</v>
      </c>
      <c r="C642" s="60"/>
      <c r="D642" s="285"/>
      <c r="E642" s="60"/>
      <c r="F642" s="61"/>
    </row>
    <row r="643" spans="2:6" x14ac:dyDescent="0.3">
      <c r="B643" s="40" t="s">
        <v>353</v>
      </c>
      <c r="C643" s="280" t="s">
        <v>624</v>
      </c>
      <c r="D643" s="36">
        <v>31</v>
      </c>
      <c r="E643" s="36">
        <v>1000000</v>
      </c>
      <c r="F643" s="74">
        <v>31783493.150685001</v>
      </c>
    </row>
    <row r="644" spans="2:6" x14ac:dyDescent="0.3">
      <c r="B644" s="40" t="s">
        <v>351</v>
      </c>
      <c r="C644" s="281" t="s">
        <v>624</v>
      </c>
      <c r="D644" s="36">
        <v>3</v>
      </c>
      <c r="E644" s="36">
        <v>1000000</v>
      </c>
      <c r="F644" s="88">
        <v>3013808.2191781001</v>
      </c>
    </row>
    <row r="645" spans="2:6" x14ac:dyDescent="0.3">
      <c r="B645" s="40" t="s">
        <v>627</v>
      </c>
      <c r="C645" s="281" t="s">
        <v>624</v>
      </c>
      <c r="D645" s="36">
        <v>6479</v>
      </c>
      <c r="E645" s="36">
        <v>1000000</v>
      </c>
      <c r="F645" s="88">
        <v>6615318404.1096306</v>
      </c>
    </row>
    <row r="646" spans="2:6" x14ac:dyDescent="0.3">
      <c r="B646" s="40" t="s">
        <v>632</v>
      </c>
      <c r="C646" s="281" t="s">
        <v>624</v>
      </c>
      <c r="D646" s="36">
        <v>9670</v>
      </c>
      <c r="E646" s="36">
        <v>1000000</v>
      </c>
      <c r="F646" s="88">
        <v>9806333753.4246998</v>
      </c>
    </row>
    <row r="647" spans="2:6" x14ac:dyDescent="0.3">
      <c r="B647" s="40" t="s">
        <v>668</v>
      </c>
      <c r="C647" s="281" t="s">
        <v>624</v>
      </c>
      <c r="D647" s="36">
        <v>84</v>
      </c>
      <c r="E647" s="36">
        <v>1000000</v>
      </c>
      <c r="F647" s="88">
        <v>84000000</v>
      </c>
    </row>
    <row r="648" spans="2:6" x14ac:dyDescent="0.3">
      <c r="B648" s="40" t="s">
        <v>669</v>
      </c>
      <c r="C648" s="281" t="s">
        <v>624</v>
      </c>
      <c r="D648" s="36">
        <v>99</v>
      </c>
      <c r="E648" s="36">
        <v>1000000</v>
      </c>
      <c r="F648" s="88">
        <v>99292931.506849006</v>
      </c>
    </row>
    <row r="649" spans="2:6" x14ac:dyDescent="0.3">
      <c r="B649" s="40" t="s">
        <v>670</v>
      </c>
      <c r="C649" s="281" t="s">
        <v>624</v>
      </c>
      <c r="D649" s="36">
        <v>45206</v>
      </c>
      <c r="E649" s="36">
        <v>1000000</v>
      </c>
      <c r="F649" s="88">
        <v>45198587029.528999</v>
      </c>
    </row>
    <row r="650" spans="2:6" x14ac:dyDescent="0.3">
      <c r="B650" s="40" t="s">
        <v>671</v>
      </c>
      <c r="C650" s="281" t="s">
        <v>624</v>
      </c>
      <c r="D650" s="36">
        <v>381</v>
      </c>
      <c r="E650" s="36">
        <v>1000000</v>
      </c>
      <c r="F650" s="88">
        <v>386966006.849316</v>
      </c>
    </row>
    <row r="651" spans="2:6" x14ac:dyDescent="0.3">
      <c r="B651" s="40" t="s">
        <v>633</v>
      </c>
      <c r="C651" s="281" t="s">
        <v>624</v>
      </c>
      <c r="D651" s="36">
        <v>1526</v>
      </c>
      <c r="E651" s="36">
        <v>1000000</v>
      </c>
      <c r="F651" s="88">
        <v>1536674004.918848</v>
      </c>
    </row>
    <row r="652" spans="2:6" x14ac:dyDescent="0.3">
      <c r="B652" s="40" t="s">
        <v>625</v>
      </c>
      <c r="C652" s="281" t="s">
        <v>624</v>
      </c>
      <c r="D652" s="36">
        <v>5</v>
      </c>
      <c r="E652" s="36">
        <v>1000000</v>
      </c>
      <c r="F652" s="88">
        <v>5066780.8219178002</v>
      </c>
    </row>
    <row r="653" spans="2:6" x14ac:dyDescent="0.3">
      <c r="B653" s="40" t="s">
        <v>672</v>
      </c>
      <c r="C653" s="281" t="s">
        <v>624</v>
      </c>
      <c r="D653" s="36">
        <v>15</v>
      </c>
      <c r="E653" s="36">
        <v>1000000</v>
      </c>
      <c r="F653" s="88">
        <v>15331232.876712</v>
      </c>
    </row>
    <row r="654" spans="2:6" x14ac:dyDescent="0.3">
      <c r="B654" s="40" t="s">
        <v>673</v>
      </c>
      <c r="C654" s="281" t="s">
        <v>624</v>
      </c>
      <c r="D654" s="36">
        <v>10</v>
      </c>
      <c r="E654" s="36">
        <v>1000000</v>
      </c>
      <c r="F654" s="88">
        <v>10007191.780822</v>
      </c>
    </row>
    <row r="655" spans="2:6" x14ac:dyDescent="0.3">
      <c r="B655" s="40" t="s">
        <v>674</v>
      </c>
      <c r="C655" s="281" t="s">
        <v>624</v>
      </c>
      <c r="D655" s="36">
        <v>356</v>
      </c>
      <c r="E655" s="36">
        <v>1000000</v>
      </c>
      <c r="F655" s="88">
        <v>356535377.40565997</v>
      </c>
    </row>
    <row r="656" spans="2:6" x14ac:dyDescent="0.3">
      <c r="B656" s="40" t="s">
        <v>675</v>
      </c>
      <c r="C656" s="281" t="s">
        <v>624</v>
      </c>
      <c r="D656" s="36">
        <v>47</v>
      </c>
      <c r="E656" s="36">
        <v>1000000</v>
      </c>
      <c r="F656" s="88">
        <v>47951657.534246996</v>
      </c>
    </row>
    <row r="657" spans="2:6" x14ac:dyDescent="0.3">
      <c r="B657" s="40" t="s">
        <v>676</v>
      </c>
      <c r="C657" s="281" t="s">
        <v>624</v>
      </c>
      <c r="D657" s="36">
        <v>15</v>
      </c>
      <c r="E657" s="36">
        <v>1000000</v>
      </c>
      <c r="F657" s="88">
        <v>15062876.712329</v>
      </c>
    </row>
    <row r="658" spans="2:6" x14ac:dyDescent="0.3">
      <c r="B658" s="40" t="s">
        <v>677</v>
      </c>
      <c r="C658" s="281" t="s">
        <v>624</v>
      </c>
      <c r="D658" s="36">
        <v>64</v>
      </c>
      <c r="E658" s="36">
        <v>1000000</v>
      </c>
      <c r="F658" s="88">
        <v>64301623.287671097</v>
      </c>
    </row>
    <row r="659" spans="2:6" x14ac:dyDescent="0.3">
      <c r="B659" s="40" t="s">
        <v>678</v>
      </c>
      <c r="C659" s="281" t="s">
        <v>624</v>
      </c>
      <c r="D659" s="36">
        <v>53</v>
      </c>
      <c r="E659" s="36">
        <v>1000000</v>
      </c>
      <c r="F659" s="88">
        <v>53579369.863013998</v>
      </c>
    </row>
    <row r="660" spans="2:6" x14ac:dyDescent="0.3">
      <c r="B660" s="40" t="s">
        <v>626</v>
      </c>
      <c r="C660" s="281" t="s">
        <v>624</v>
      </c>
      <c r="D660" s="36">
        <v>1992</v>
      </c>
      <c r="E660" s="36">
        <v>1000000</v>
      </c>
      <c r="F660" s="88">
        <v>2001715347.9452419</v>
      </c>
    </row>
    <row r="661" spans="2:6" x14ac:dyDescent="0.3">
      <c r="B661" s="40" t="s">
        <v>679</v>
      </c>
      <c r="C661" s="281" t="s">
        <v>624</v>
      </c>
      <c r="D661" s="36">
        <v>32</v>
      </c>
      <c r="E661" s="36">
        <v>1000000</v>
      </c>
      <c r="F661" s="88">
        <v>32032174.657533802</v>
      </c>
    </row>
    <row r="662" spans="2:6" x14ac:dyDescent="0.3">
      <c r="B662" s="40" t="s">
        <v>680</v>
      </c>
      <c r="C662" s="281" t="s">
        <v>624</v>
      </c>
      <c r="D662" s="36">
        <v>3</v>
      </c>
      <c r="E662" s="36">
        <v>1000000</v>
      </c>
      <c r="F662" s="88">
        <v>3063161.2205038001</v>
      </c>
    </row>
    <row r="663" spans="2:6" x14ac:dyDescent="0.3">
      <c r="B663" s="40" t="s">
        <v>681</v>
      </c>
      <c r="C663" s="281" t="s">
        <v>624</v>
      </c>
      <c r="D663" s="36">
        <v>718</v>
      </c>
      <c r="E663" s="36">
        <v>1000000</v>
      </c>
      <c r="F663" s="88">
        <v>727196301.36986005</v>
      </c>
    </row>
    <row r="664" spans="2:6" x14ac:dyDescent="0.3">
      <c r="B664" s="40" t="s">
        <v>682</v>
      </c>
      <c r="C664" s="281" t="s">
        <v>624</v>
      </c>
      <c r="D664" s="36">
        <v>12</v>
      </c>
      <c r="E664" s="36">
        <v>1000000</v>
      </c>
      <c r="F664" s="88">
        <v>12680783.835616</v>
      </c>
    </row>
    <row r="665" spans="2:6" x14ac:dyDescent="0.3">
      <c r="B665" s="40" t="s">
        <v>683</v>
      </c>
      <c r="C665" s="281" t="s">
        <v>624</v>
      </c>
      <c r="D665" s="36">
        <v>221</v>
      </c>
      <c r="E665" s="36">
        <v>1000000</v>
      </c>
      <c r="F665" s="88">
        <v>222296906.88936001</v>
      </c>
    </row>
    <row r="666" spans="2:6" x14ac:dyDescent="0.3">
      <c r="B666" s="40" t="s">
        <v>684</v>
      </c>
      <c r="C666" s="281" t="s">
        <v>624</v>
      </c>
      <c r="D666" s="36">
        <v>21000</v>
      </c>
      <c r="E666" s="36">
        <v>1000000</v>
      </c>
      <c r="F666" s="36">
        <v>22053857212.328331</v>
      </c>
    </row>
    <row r="667" spans="2:6" x14ac:dyDescent="0.3">
      <c r="B667" s="40" t="s">
        <v>627</v>
      </c>
      <c r="C667" s="281" t="s">
        <v>624</v>
      </c>
      <c r="D667" s="36">
        <v>1</v>
      </c>
      <c r="E667" s="36">
        <v>250000000</v>
      </c>
      <c r="F667" s="36">
        <v>244705362.69694</v>
      </c>
    </row>
    <row r="668" spans="2:6" x14ac:dyDescent="0.3">
      <c r="B668" s="40" t="s">
        <v>685</v>
      </c>
      <c r="C668" s="281" t="s">
        <v>624</v>
      </c>
      <c r="D668" s="36">
        <v>2</v>
      </c>
      <c r="E668" s="36">
        <v>200000000</v>
      </c>
      <c r="F668" s="36">
        <v>301204764.24572998</v>
      </c>
    </row>
    <row r="669" spans="2:6" x14ac:dyDescent="0.3">
      <c r="B669" s="40" t="s">
        <v>683</v>
      </c>
      <c r="C669" s="281" t="s">
        <v>624</v>
      </c>
      <c r="D669" s="36">
        <v>1</v>
      </c>
      <c r="E669" s="36">
        <v>1500000000</v>
      </c>
      <c r="F669" s="36">
        <v>1534493084.3587</v>
      </c>
    </row>
    <row r="670" spans="2:6" x14ac:dyDescent="0.3">
      <c r="B670" s="40" t="s">
        <v>353</v>
      </c>
      <c r="C670" s="281" t="s">
        <v>624</v>
      </c>
      <c r="D670" s="36">
        <v>11</v>
      </c>
      <c r="E670" s="36">
        <v>250000000</v>
      </c>
      <c r="F670" s="36">
        <v>2750000000</v>
      </c>
    </row>
    <row r="671" spans="2:6" x14ac:dyDescent="0.3">
      <c r="B671" s="40" t="s">
        <v>626</v>
      </c>
      <c r="C671" s="281" t="s">
        <v>628</v>
      </c>
      <c r="D671" s="36">
        <v>1</v>
      </c>
      <c r="E671" s="36">
        <v>4098156164</v>
      </c>
      <c r="F671" s="88">
        <v>4098156164</v>
      </c>
    </row>
    <row r="672" spans="2:6" x14ac:dyDescent="0.3">
      <c r="B672" s="40" t="s">
        <v>627</v>
      </c>
      <c r="C672" s="281" t="s">
        <v>629</v>
      </c>
      <c r="D672" s="36">
        <v>1</v>
      </c>
      <c r="E672" s="36">
        <v>1006110214.8</v>
      </c>
      <c r="F672" s="36">
        <v>1006110214.8</v>
      </c>
    </row>
    <row r="673" spans="2:6" x14ac:dyDescent="0.3">
      <c r="B673" s="40" t="s">
        <v>685</v>
      </c>
      <c r="C673" s="281" t="s">
        <v>629</v>
      </c>
      <c r="D673" s="36">
        <v>1</v>
      </c>
      <c r="E673" s="36">
        <v>7675339483</v>
      </c>
      <c r="F673" s="36">
        <v>7675339483</v>
      </c>
    </row>
    <row r="674" spans="2:6" x14ac:dyDescent="0.3">
      <c r="B674" s="40" t="s">
        <v>686</v>
      </c>
      <c r="C674" s="281" t="s">
        <v>629</v>
      </c>
      <c r="D674" s="36">
        <v>2</v>
      </c>
      <c r="E674" s="36">
        <v>3532958120</v>
      </c>
      <c r="F674" s="36">
        <v>3532958120</v>
      </c>
    </row>
    <row r="675" spans="2:6" x14ac:dyDescent="0.3">
      <c r="B675" s="35" t="s">
        <v>687</v>
      </c>
      <c r="C675" s="281" t="s">
        <v>630</v>
      </c>
      <c r="D675" s="36">
        <v>7</v>
      </c>
      <c r="E675" s="36">
        <v>52937006.857142858</v>
      </c>
      <c r="F675" s="415">
        <v>370559048</v>
      </c>
    </row>
    <row r="676" spans="2:6" x14ac:dyDescent="0.3">
      <c r="B676" s="32" t="s">
        <v>509</v>
      </c>
      <c r="C676" s="38"/>
      <c r="D676" s="38"/>
      <c r="E676" s="45"/>
      <c r="F676" s="38">
        <f>SUM(F643:F675)</f>
        <v>110896173671.33841</v>
      </c>
    </row>
    <row r="677" spans="2:6" x14ac:dyDescent="0.3">
      <c r="B677" s="40" t="s">
        <v>677</v>
      </c>
      <c r="C677" s="280" t="s">
        <v>624</v>
      </c>
      <c r="D677">
        <v>3</v>
      </c>
      <c r="E677" s="412">
        <v>1000</v>
      </c>
      <c r="F677" s="413">
        <v>3004.3150684930911</v>
      </c>
    </row>
    <row r="678" spans="2:6" x14ac:dyDescent="0.3">
      <c r="B678" s="40" t="s">
        <v>633</v>
      </c>
      <c r="C678" s="281" t="s">
        <v>624</v>
      </c>
      <c r="D678">
        <v>2000</v>
      </c>
      <c r="E678" s="412">
        <v>1000</v>
      </c>
      <c r="F678" s="306">
        <v>2033753.4246575001</v>
      </c>
    </row>
    <row r="679" spans="2:6" x14ac:dyDescent="0.3">
      <c r="B679" s="40" t="s">
        <v>676</v>
      </c>
      <c r="C679" s="281" t="s">
        <v>624</v>
      </c>
      <c r="D679">
        <v>9</v>
      </c>
      <c r="E679" s="412">
        <v>1000</v>
      </c>
      <c r="F679" s="306">
        <v>9025.1506849314992</v>
      </c>
    </row>
    <row r="680" spans="2:6" x14ac:dyDescent="0.3">
      <c r="B680" s="40" t="s">
        <v>672</v>
      </c>
      <c r="C680" s="281" t="s">
        <v>624</v>
      </c>
      <c r="D680">
        <v>1600</v>
      </c>
      <c r="E680" s="412">
        <v>1000</v>
      </c>
      <c r="F680" s="306">
        <v>1604096.5027397319</v>
      </c>
    </row>
    <row r="681" spans="2:6" x14ac:dyDescent="0.3">
      <c r="B681" s="40" t="s">
        <v>688</v>
      </c>
      <c r="C681" s="281" t="s">
        <v>624</v>
      </c>
      <c r="D681">
        <v>452</v>
      </c>
      <c r="E681" s="412">
        <v>1000</v>
      </c>
      <c r="F681" s="306">
        <v>455267.76986301201</v>
      </c>
    </row>
    <row r="682" spans="2:6" x14ac:dyDescent="0.3">
      <c r="B682" s="40" t="s">
        <v>671</v>
      </c>
      <c r="C682" s="281" t="s">
        <v>624</v>
      </c>
      <c r="D682">
        <v>56</v>
      </c>
      <c r="E682" s="412">
        <v>1000</v>
      </c>
      <c r="F682" s="306">
        <v>56171.819506849002</v>
      </c>
    </row>
    <row r="683" spans="2:6" x14ac:dyDescent="0.3">
      <c r="B683" s="40" t="s">
        <v>631</v>
      </c>
      <c r="C683" s="281" t="s">
        <v>624</v>
      </c>
      <c r="D683">
        <v>5500</v>
      </c>
      <c r="E683" s="412">
        <v>1000</v>
      </c>
      <c r="F683" s="306">
        <v>5512072.1843983</v>
      </c>
    </row>
    <row r="684" spans="2:6" x14ac:dyDescent="0.3">
      <c r="B684" s="40" t="s">
        <v>632</v>
      </c>
      <c r="C684" s="281" t="s">
        <v>624</v>
      </c>
      <c r="D684">
        <v>2500</v>
      </c>
      <c r="E684" s="412">
        <v>1000</v>
      </c>
      <c r="F684" s="306">
        <v>2516438.3561644</v>
      </c>
    </row>
    <row r="685" spans="2:6" x14ac:dyDescent="0.3">
      <c r="B685" s="40" t="s">
        <v>685</v>
      </c>
      <c r="C685" s="281" t="s">
        <v>624</v>
      </c>
      <c r="D685">
        <v>10</v>
      </c>
      <c r="E685" s="412">
        <v>1000</v>
      </c>
      <c r="F685" s="306">
        <v>10127.397260274</v>
      </c>
    </row>
    <row r="686" spans="2:6" x14ac:dyDescent="0.3">
      <c r="B686" s="40" t="s">
        <v>669</v>
      </c>
      <c r="C686" s="281" t="s">
        <v>624</v>
      </c>
      <c r="D686">
        <v>200</v>
      </c>
      <c r="E686" s="412">
        <v>1000</v>
      </c>
      <c r="F686" s="306">
        <v>191232.32876711999</v>
      </c>
    </row>
    <row r="687" spans="2:6" x14ac:dyDescent="0.3">
      <c r="B687" s="40" t="s">
        <v>689</v>
      </c>
      <c r="C687" s="281" t="s">
        <v>690</v>
      </c>
      <c r="D687">
        <v>1</v>
      </c>
      <c r="E687" s="412">
        <v>50000</v>
      </c>
      <c r="F687" s="306">
        <v>50932.392966934996</v>
      </c>
    </row>
    <row r="688" spans="2:6" x14ac:dyDescent="0.3">
      <c r="B688" s="40" t="s">
        <v>668</v>
      </c>
      <c r="C688" s="281" t="s">
        <v>690</v>
      </c>
      <c r="D688">
        <v>1</v>
      </c>
      <c r="E688" s="412">
        <v>50000</v>
      </c>
      <c r="F688" s="306">
        <v>50344.277556820998</v>
      </c>
    </row>
    <row r="689" spans="2:9" x14ac:dyDescent="0.3">
      <c r="B689" s="40" t="s">
        <v>633</v>
      </c>
      <c r="C689" s="281" t="s">
        <v>691</v>
      </c>
      <c r="D689">
        <v>99</v>
      </c>
      <c r="E689" s="412">
        <v>1000</v>
      </c>
      <c r="F689" s="306">
        <v>82417.443041096005</v>
      </c>
    </row>
    <row r="690" spans="2:9" x14ac:dyDescent="0.3">
      <c r="B690" s="32" t="s">
        <v>510</v>
      </c>
      <c r="C690" s="44"/>
      <c r="D690" s="44"/>
      <c r="E690" s="43"/>
      <c r="F690" s="44">
        <f>SUM(F677:F689)</f>
        <v>12574883.362675466</v>
      </c>
      <c r="G690" s="28"/>
      <c r="H690" s="28"/>
      <c r="I690" s="28"/>
    </row>
    <row r="691" spans="2:9" x14ac:dyDescent="0.3">
      <c r="B691" s="32" t="s">
        <v>332</v>
      </c>
      <c r="C691" s="44"/>
      <c r="D691" s="44"/>
      <c r="E691" s="62"/>
      <c r="F691" s="44">
        <f>+F626</f>
        <v>7784.15</v>
      </c>
    </row>
    <row r="692" spans="2:9" x14ac:dyDescent="0.3">
      <c r="B692" s="32" t="s">
        <v>511</v>
      </c>
      <c r="C692" s="38"/>
      <c r="D692" s="38"/>
      <c r="E692" s="45"/>
      <c r="F692" s="38">
        <f>INT(+F690*F691)</f>
        <v>97884778327</v>
      </c>
    </row>
    <row r="693" spans="2:9" x14ac:dyDescent="0.3">
      <c r="B693" s="32" t="str">
        <f>+B636</f>
        <v>TOTAL AL 30/06/2025</v>
      </c>
      <c r="C693" s="33"/>
      <c r="D693" s="33"/>
      <c r="E693" s="33"/>
      <c r="F693" s="33">
        <f>+F692+F676</f>
        <v>208780951998.33841</v>
      </c>
    </row>
    <row r="694" spans="2:9" x14ac:dyDescent="0.3">
      <c r="B694" s="32" t="str">
        <f>+B637</f>
        <v>TOTAL AL 31/12/2024</v>
      </c>
      <c r="C694" s="315"/>
      <c r="D694" s="315"/>
      <c r="E694" s="315"/>
      <c r="F694" s="33">
        <f>+F629</f>
        <v>210266942442</v>
      </c>
    </row>
    <row r="695" spans="2:9" x14ac:dyDescent="0.3">
      <c r="B695" s="32" t="s">
        <v>522</v>
      </c>
      <c r="C695" s="33"/>
      <c r="D695" s="32"/>
      <c r="E695" s="33"/>
      <c r="F695" s="32"/>
    </row>
    <row r="696" spans="2:9" x14ac:dyDescent="0.3">
      <c r="B696" s="46" t="s">
        <v>513</v>
      </c>
      <c r="C696" s="283" t="s">
        <v>523</v>
      </c>
      <c r="D696" s="47">
        <v>1</v>
      </c>
      <c r="E696" s="414">
        <v>600000000</v>
      </c>
      <c r="F696" s="48">
        <v>1003000000</v>
      </c>
    </row>
    <row r="697" spans="2:9" x14ac:dyDescent="0.3">
      <c r="B697" s="35" t="s">
        <v>514</v>
      </c>
      <c r="C697" s="284" t="s">
        <v>523</v>
      </c>
      <c r="D697" s="49">
        <v>4000</v>
      </c>
      <c r="E697" s="48">
        <v>1000000</v>
      </c>
      <c r="F697" s="48">
        <v>5590800000</v>
      </c>
    </row>
    <row r="698" spans="2:9" x14ac:dyDescent="0.3">
      <c r="B698" s="35" t="s">
        <v>515</v>
      </c>
      <c r="C698" s="284" t="s">
        <v>523</v>
      </c>
      <c r="D698" s="49">
        <v>212242</v>
      </c>
      <c r="E698" s="26">
        <v>100000</v>
      </c>
      <c r="F698" s="48">
        <v>26705262066</v>
      </c>
    </row>
    <row r="699" spans="2:9" x14ac:dyDescent="0.3">
      <c r="B699" s="40" t="s">
        <v>516</v>
      </c>
      <c r="C699" s="284" t="s">
        <v>517</v>
      </c>
      <c r="D699" s="49"/>
      <c r="E699" s="36">
        <v>4048832577</v>
      </c>
      <c r="F699" s="36">
        <v>4048832577</v>
      </c>
    </row>
    <row r="700" spans="2:9" x14ac:dyDescent="0.3">
      <c r="B700" s="32" t="s">
        <v>509</v>
      </c>
      <c r="C700" s="33"/>
      <c r="D700" s="33"/>
      <c r="E700" s="33"/>
      <c r="F700" s="33">
        <f>SUM(F696:F699)</f>
        <v>37347894643</v>
      </c>
      <c r="G700" s="27"/>
    </row>
    <row r="701" spans="2:9" x14ac:dyDescent="0.3">
      <c r="B701" s="32" t="str">
        <f>+B693</f>
        <v>TOTAL AL 30/06/2025</v>
      </c>
      <c r="C701" s="316"/>
      <c r="D701" s="316"/>
      <c r="E701" s="63"/>
      <c r="F701" s="52">
        <f>+F700</f>
        <v>37347894643</v>
      </c>
    </row>
    <row r="702" spans="2:9" x14ac:dyDescent="0.3">
      <c r="B702" s="32" t="str">
        <f>+B694</f>
        <v>TOTAL AL 31/12/2024</v>
      </c>
      <c r="C702" s="317"/>
      <c r="D702" s="317"/>
      <c r="E702" s="318"/>
      <c r="F702" s="317">
        <f>+F637</f>
        <v>36132463114</v>
      </c>
    </row>
    <row r="705" spans="1:13" x14ac:dyDescent="0.3">
      <c r="C705" s="476" t="s">
        <v>155</v>
      </c>
      <c r="D705" s="476"/>
      <c r="E705" s="476"/>
      <c r="F705" s="28"/>
    </row>
    <row r="706" spans="1:13" ht="28.8" x14ac:dyDescent="0.3">
      <c r="B706" s="31"/>
      <c r="C706" s="29" t="s">
        <v>524</v>
      </c>
      <c r="D706" s="29" t="s">
        <v>525</v>
      </c>
      <c r="E706" s="29" t="s">
        <v>526</v>
      </c>
      <c r="F706" s="31"/>
      <c r="G706" s="31"/>
      <c r="H706" s="31"/>
    </row>
    <row r="707" spans="1:13" x14ac:dyDescent="0.3">
      <c r="C707" s="286">
        <v>1</v>
      </c>
      <c r="D707" s="64">
        <v>600000000</v>
      </c>
      <c r="E707" s="64">
        <v>1445000000</v>
      </c>
    </row>
    <row r="708" spans="1:13" x14ac:dyDescent="0.3">
      <c r="B708" s="28"/>
      <c r="C708" s="63" t="s">
        <v>667</v>
      </c>
      <c r="D708" s="52">
        <f t="shared" ref="D708" si="3">+D707</f>
        <v>600000000</v>
      </c>
      <c r="E708" s="52">
        <f>+E707</f>
        <v>1445000000</v>
      </c>
      <c r="F708" s="28"/>
      <c r="G708" s="28"/>
      <c r="H708" s="28"/>
    </row>
    <row r="709" spans="1:13" x14ac:dyDescent="0.3">
      <c r="B709" s="28"/>
      <c r="C709" s="63" t="s">
        <v>512</v>
      </c>
      <c r="D709" s="319">
        <v>200000000</v>
      </c>
      <c r="E709" s="52">
        <v>1003000000</v>
      </c>
      <c r="F709" s="28"/>
      <c r="G709" s="28"/>
      <c r="H709" s="28"/>
    </row>
    <row r="712" spans="1:13" x14ac:dyDescent="0.3">
      <c r="A712" s="2"/>
      <c r="B712" s="478" t="s">
        <v>159</v>
      </c>
      <c r="C712" s="478"/>
      <c r="D712" s="478"/>
      <c r="E712" s="478"/>
      <c r="F712" s="478"/>
      <c r="G712" s="478"/>
      <c r="H712" s="478"/>
      <c r="I712" s="478"/>
      <c r="J712" s="478"/>
      <c r="K712" s="478"/>
      <c r="L712" s="478"/>
      <c r="M712" s="478"/>
    </row>
    <row r="713" spans="1:13" x14ac:dyDescent="0.3">
      <c r="B713" s="485" t="s">
        <v>97</v>
      </c>
      <c r="C713" s="485"/>
      <c r="D713" s="485"/>
      <c r="E713" s="485"/>
      <c r="F713" s="485"/>
      <c r="G713" s="485"/>
      <c r="H713" s="485"/>
      <c r="I713" s="485"/>
      <c r="J713" s="485"/>
      <c r="K713" s="485"/>
      <c r="L713" s="485"/>
      <c r="M713" s="485"/>
    </row>
    <row r="714" spans="1:13" x14ac:dyDescent="0.3">
      <c r="B714" s="485" t="s">
        <v>659</v>
      </c>
      <c r="C714" s="485"/>
      <c r="D714" s="485"/>
      <c r="E714" s="485"/>
      <c r="F714" s="485"/>
      <c r="G714" s="485"/>
      <c r="H714" s="485"/>
      <c r="I714" s="485"/>
      <c r="J714" s="485"/>
      <c r="K714" s="485"/>
      <c r="L714" s="485"/>
      <c r="M714" s="485"/>
    </row>
    <row r="715" spans="1:13" x14ac:dyDescent="0.3">
      <c r="B715" s="486" t="s">
        <v>527</v>
      </c>
      <c r="C715" s="486"/>
      <c r="D715" s="486"/>
      <c r="E715" s="486"/>
      <c r="F715" s="486"/>
      <c r="G715" s="486"/>
      <c r="H715" s="486"/>
      <c r="I715" s="486"/>
      <c r="J715" s="486"/>
      <c r="K715" s="486"/>
      <c r="L715" s="486"/>
      <c r="M715" s="486"/>
    </row>
    <row r="716" spans="1:13" x14ac:dyDescent="0.3">
      <c r="B716" s="487" t="s">
        <v>528</v>
      </c>
      <c r="C716" s="489" t="s">
        <v>529</v>
      </c>
      <c r="D716" s="489"/>
      <c r="E716" s="489"/>
      <c r="F716" s="489"/>
      <c r="G716" s="489"/>
      <c r="H716" s="489" t="s">
        <v>530</v>
      </c>
      <c r="I716" s="489"/>
      <c r="J716" s="489"/>
      <c r="K716" s="489"/>
      <c r="L716" s="489"/>
      <c r="M716" s="474" t="s">
        <v>531</v>
      </c>
    </row>
    <row r="717" spans="1:13" ht="28.8" x14ac:dyDescent="0.3">
      <c r="B717" s="488"/>
      <c r="C717" s="12" t="s">
        <v>532</v>
      </c>
      <c r="D717" s="13" t="s">
        <v>533</v>
      </c>
      <c r="E717" s="13" t="s">
        <v>534</v>
      </c>
      <c r="F717" s="12" t="s">
        <v>535</v>
      </c>
      <c r="G717" s="13" t="s">
        <v>536</v>
      </c>
      <c r="H717" s="11" t="s">
        <v>537</v>
      </c>
      <c r="I717" s="11" t="s">
        <v>533</v>
      </c>
      <c r="J717" s="14" t="s">
        <v>534</v>
      </c>
      <c r="K717" s="12" t="s">
        <v>538</v>
      </c>
      <c r="L717" s="14" t="s">
        <v>539</v>
      </c>
      <c r="M717" s="475"/>
    </row>
    <row r="718" spans="1:13" x14ac:dyDescent="0.3">
      <c r="B718" s="15" t="s">
        <v>540</v>
      </c>
      <c r="C718" s="16"/>
      <c r="D718" s="16"/>
      <c r="E718" s="16"/>
      <c r="F718" s="16"/>
      <c r="G718" s="16"/>
      <c r="H718" s="17"/>
      <c r="I718" s="16"/>
      <c r="J718" s="16"/>
      <c r="K718" s="16"/>
      <c r="L718" s="16"/>
      <c r="M718" s="16"/>
    </row>
    <row r="719" spans="1:13" x14ac:dyDescent="0.3">
      <c r="B719" s="25" t="s">
        <v>541</v>
      </c>
      <c r="C719" s="19">
        <v>640054044</v>
      </c>
      <c r="D719" s="19">
        <v>0</v>
      </c>
      <c r="E719" s="26">
        <v>0</v>
      </c>
      <c r="F719" s="19">
        <v>0</v>
      </c>
      <c r="G719" s="19">
        <f>+C719+D719-E719+F719</f>
        <v>640054044</v>
      </c>
      <c r="H719" s="19">
        <v>-362194014</v>
      </c>
      <c r="I719" s="26">
        <v>0</v>
      </c>
      <c r="J719" s="19">
        <v>0</v>
      </c>
      <c r="K719" s="19">
        <v>-56165203</v>
      </c>
      <c r="L719" s="19">
        <v>-418359217</v>
      </c>
      <c r="M719" s="19">
        <f>+G719+L719</f>
        <v>221694827</v>
      </c>
    </row>
    <row r="720" spans="1:13" x14ac:dyDescent="0.3">
      <c r="B720" s="25" t="s">
        <v>542</v>
      </c>
      <c r="C720" s="19">
        <v>375263960</v>
      </c>
      <c r="D720" s="19">
        <v>6407272</v>
      </c>
      <c r="E720" s="26">
        <v>0</v>
      </c>
      <c r="F720" s="19">
        <v>0</v>
      </c>
      <c r="G720" s="19">
        <f t="shared" ref="G720:G724" si="4">+C720+D720-E720+F720</f>
        <v>381671232</v>
      </c>
      <c r="H720" s="19">
        <v>-224435584</v>
      </c>
      <c r="I720" s="26">
        <v>0</v>
      </c>
      <c r="J720" s="19">
        <v>0</v>
      </c>
      <c r="K720" s="19">
        <v>-25346272</v>
      </c>
      <c r="L720" s="19">
        <v>-249781856</v>
      </c>
      <c r="M720" s="19">
        <f t="shared" ref="M720:M724" si="5">+G720+L720</f>
        <v>131889376</v>
      </c>
    </row>
    <row r="721" spans="1:13" x14ac:dyDescent="0.3">
      <c r="B721" s="25" t="s">
        <v>543</v>
      </c>
      <c r="C721" s="19">
        <v>910295727</v>
      </c>
      <c r="D721" s="19">
        <v>194193053</v>
      </c>
      <c r="E721" s="26">
        <v>0</v>
      </c>
      <c r="F721" s="19">
        <v>0</v>
      </c>
      <c r="G721" s="19">
        <f t="shared" si="4"/>
        <v>1104488780</v>
      </c>
      <c r="H721" s="19">
        <v>-654097491</v>
      </c>
      <c r="I721" s="26">
        <v>0</v>
      </c>
      <c r="J721" s="19">
        <v>0</v>
      </c>
      <c r="K721" s="19">
        <v>-54544951</v>
      </c>
      <c r="L721" s="19">
        <v>-708642442</v>
      </c>
      <c r="M721" s="19">
        <f t="shared" si="5"/>
        <v>395846338</v>
      </c>
    </row>
    <row r="722" spans="1:13" x14ac:dyDescent="0.3">
      <c r="B722" s="25" t="s">
        <v>544</v>
      </c>
      <c r="C722" s="19">
        <v>1188239967</v>
      </c>
      <c r="D722" s="19">
        <v>0</v>
      </c>
      <c r="E722" s="26">
        <v>0</v>
      </c>
      <c r="F722" s="19">
        <v>0</v>
      </c>
      <c r="G722" s="19">
        <f t="shared" si="4"/>
        <v>1188239967</v>
      </c>
      <c r="H722" s="19">
        <v>-699614408</v>
      </c>
      <c r="I722" s="26">
        <v>0</v>
      </c>
      <c r="J722" s="19">
        <v>0</v>
      </c>
      <c r="K722" s="19">
        <v>-62157768</v>
      </c>
      <c r="L722" s="19">
        <v>-761772176</v>
      </c>
      <c r="M722" s="19">
        <f t="shared" si="5"/>
        <v>426467791</v>
      </c>
    </row>
    <row r="723" spans="1:13" x14ac:dyDescent="0.3">
      <c r="B723" s="25" t="s">
        <v>545</v>
      </c>
      <c r="C723" s="19">
        <v>700145763</v>
      </c>
      <c r="D723" s="19">
        <v>0</v>
      </c>
      <c r="E723" s="26">
        <v>0</v>
      </c>
      <c r="F723" s="19">
        <v>0</v>
      </c>
      <c r="G723" s="19">
        <f t="shared" si="4"/>
        <v>700145763</v>
      </c>
      <c r="H723" s="19">
        <v>-647499264</v>
      </c>
      <c r="I723" s="26">
        <v>0</v>
      </c>
      <c r="J723" s="19">
        <v>0</v>
      </c>
      <c r="K723" s="19">
        <v>-9001302</v>
      </c>
      <c r="L723" s="19">
        <v>-656500566</v>
      </c>
      <c r="M723" s="19">
        <f t="shared" si="5"/>
        <v>43645197</v>
      </c>
    </row>
    <row r="724" spans="1:13" x14ac:dyDescent="0.3">
      <c r="B724" s="25" t="s">
        <v>546</v>
      </c>
      <c r="C724" s="19">
        <v>26735570</v>
      </c>
      <c r="D724" s="19">
        <v>0</v>
      </c>
      <c r="E724" s="26">
        <v>0</v>
      </c>
      <c r="F724" s="19">
        <v>0</v>
      </c>
      <c r="G724" s="19">
        <f t="shared" si="4"/>
        <v>26735570</v>
      </c>
      <c r="H724" s="19">
        <v>-23974978</v>
      </c>
      <c r="I724" s="26">
        <v>0</v>
      </c>
      <c r="J724" s="19">
        <v>0</v>
      </c>
      <c r="K724" s="19">
        <v>-1104234</v>
      </c>
      <c r="L724" s="19">
        <v>-25079212</v>
      </c>
      <c r="M724" s="19">
        <f t="shared" si="5"/>
        <v>1656358</v>
      </c>
    </row>
    <row r="725" spans="1:13" x14ac:dyDescent="0.3">
      <c r="B725" s="22">
        <f>+BBGG!D7</f>
        <v>45838</v>
      </c>
      <c r="C725" s="23">
        <f>SUM(C719:C724)</f>
        <v>3840735031</v>
      </c>
      <c r="D725" s="23">
        <f>SUM(D719:D724)</f>
        <v>200600325</v>
      </c>
      <c r="E725" s="23">
        <f>SUM(E719:E724)</f>
        <v>0</v>
      </c>
      <c r="F725" s="23">
        <f t="shared" ref="F725:J725" si="6">SUM(F719:F724)</f>
        <v>0</v>
      </c>
      <c r="G725" s="23">
        <f>SUM(G719:G724)</f>
        <v>4041335356</v>
      </c>
      <c r="H725" s="23">
        <f>SUM(H719:H724)</f>
        <v>-2611815739</v>
      </c>
      <c r="I725" s="23">
        <f>SUM(I719:I724)</f>
        <v>0</v>
      </c>
      <c r="J725" s="23">
        <f t="shared" si="6"/>
        <v>0</v>
      </c>
      <c r="K725" s="23">
        <f>SUM(K719:K724)</f>
        <v>-208319730</v>
      </c>
      <c r="L725" s="23">
        <f>SUM(L719:L724)</f>
        <v>-2820135469</v>
      </c>
      <c r="M725" s="23">
        <f>+G725+L725</f>
        <v>1221199887</v>
      </c>
    </row>
    <row r="726" spans="1:13" x14ac:dyDescent="0.3">
      <c r="B726" s="22">
        <f>+BBGG!E7</f>
        <v>45657</v>
      </c>
      <c r="C726" s="23">
        <v>3659097838</v>
      </c>
      <c r="D726" s="23">
        <v>189549921</v>
      </c>
      <c r="E726" s="23">
        <v>7912728</v>
      </c>
      <c r="F726" s="23">
        <v>0</v>
      </c>
      <c r="G726" s="23">
        <v>3840735031</v>
      </c>
      <c r="H726" s="23">
        <v>-2302645836</v>
      </c>
      <c r="I726" s="23">
        <v>0</v>
      </c>
      <c r="J726" s="23">
        <v>0</v>
      </c>
      <c r="K726" s="23">
        <v>-309169903</v>
      </c>
      <c r="L726" s="23">
        <v>-2611815739</v>
      </c>
      <c r="M726" s="23">
        <v>1228919292</v>
      </c>
    </row>
    <row r="727" spans="1:13" x14ac:dyDescent="0.3">
      <c r="G727" s="24"/>
      <c r="L727" s="27"/>
      <c r="M727" s="27"/>
    </row>
    <row r="728" spans="1:13" x14ac:dyDescent="0.3">
      <c r="A728" s="2"/>
      <c r="B728" s="478" t="s">
        <v>165</v>
      </c>
      <c r="C728" s="478"/>
      <c r="D728" s="478"/>
      <c r="E728" s="478"/>
      <c r="F728" s="478"/>
      <c r="G728" s="478"/>
      <c r="H728" s="478"/>
      <c r="I728" s="478"/>
      <c r="J728" s="478"/>
      <c r="K728" s="478"/>
      <c r="L728" s="478"/>
      <c r="M728" s="478"/>
    </row>
    <row r="729" spans="1:13" x14ac:dyDescent="0.3">
      <c r="B729" s="485" t="s">
        <v>97</v>
      </c>
      <c r="C729" s="485"/>
      <c r="D729" s="485"/>
      <c r="E729" s="485"/>
      <c r="F729" s="485"/>
      <c r="G729" s="485"/>
      <c r="H729" s="485"/>
      <c r="I729" s="485"/>
      <c r="J729" s="485"/>
      <c r="K729" s="485"/>
      <c r="L729" s="485"/>
      <c r="M729" s="485"/>
    </row>
    <row r="730" spans="1:13" x14ac:dyDescent="0.3">
      <c r="B730" s="485" t="s">
        <v>660</v>
      </c>
      <c r="C730" s="485"/>
      <c r="D730" s="485"/>
      <c r="E730" s="485"/>
      <c r="F730" s="485"/>
      <c r="G730" s="485"/>
      <c r="H730" s="485"/>
      <c r="I730" s="485"/>
      <c r="J730" s="485"/>
      <c r="K730" s="485"/>
      <c r="L730" s="485"/>
      <c r="M730" s="485"/>
    </row>
    <row r="731" spans="1:13" x14ac:dyDescent="0.3">
      <c r="B731" s="486" t="s">
        <v>527</v>
      </c>
      <c r="C731" s="486"/>
      <c r="D731" s="486"/>
      <c r="E731" s="486"/>
      <c r="F731" s="486"/>
      <c r="G731" s="486"/>
      <c r="H731" s="486"/>
      <c r="I731" s="486"/>
      <c r="J731" s="486"/>
      <c r="K731" s="486"/>
      <c r="L731" s="486"/>
      <c r="M731" s="486"/>
    </row>
    <row r="732" spans="1:13" x14ac:dyDescent="0.3">
      <c r="B732" s="487" t="s">
        <v>528</v>
      </c>
      <c r="C732" s="489" t="s">
        <v>529</v>
      </c>
      <c r="D732" s="489"/>
      <c r="E732" s="489"/>
      <c r="F732" s="489"/>
      <c r="G732" s="489"/>
      <c r="H732" s="489" t="s">
        <v>530</v>
      </c>
      <c r="I732" s="489"/>
      <c r="J732" s="489"/>
      <c r="K732" s="489"/>
      <c r="L732" s="489"/>
      <c r="M732" s="474" t="s">
        <v>531</v>
      </c>
    </row>
    <row r="733" spans="1:13" ht="28.8" x14ac:dyDescent="0.3">
      <c r="B733" s="488"/>
      <c r="C733" s="12" t="s">
        <v>532</v>
      </c>
      <c r="D733" s="13" t="s">
        <v>533</v>
      </c>
      <c r="E733" s="13" t="s">
        <v>534</v>
      </c>
      <c r="F733" s="12" t="s">
        <v>535</v>
      </c>
      <c r="G733" s="13" t="s">
        <v>536</v>
      </c>
      <c r="H733" s="11" t="s">
        <v>537</v>
      </c>
      <c r="I733" s="11" t="s">
        <v>533</v>
      </c>
      <c r="J733" s="14" t="s">
        <v>534</v>
      </c>
      <c r="K733" s="12" t="s">
        <v>538</v>
      </c>
      <c r="L733" s="14" t="s">
        <v>539</v>
      </c>
      <c r="M733" s="475"/>
    </row>
    <row r="734" spans="1:13" x14ac:dyDescent="0.3">
      <c r="B734" s="15" t="s">
        <v>540</v>
      </c>
      <c r="C734" s="16"/>
      <c r="D734" s="16"/>
      <c r="E734" s="16"/>
      <c r="F734" s="16"/>
      <c r="G734" s="16"/>
      <c r="H734" s="17"/>
      <c r="I734" s="16"/>
      <c r="J734" s="16"/>
      <c r="K734" s="16"/>
      <c r="L734" s="16"/>
      <c r="M734" s="16"/>
    </row>
    <row r="735" spans="1:13" x14ac:dyDescent="0.3">
      <c r="B735" s="25" t="s">
        <v>614</v>
      </c>
      <c r="C735" s="19">
        <v>2424024723</v>
      </c>
      <c r="D735" s="19">
        <v>0</v>
      </c>
      <c r="E735" s="19">
        <v>0</v>
      </c>
      <c r="F735" s="19">
        <v>0</v>
      </c>
      <c r="G735" s="19">
        <f>+C735+D735-E735+F735</f>
        <v>2424024723</v>
      </c>
      <c r="H735" s="360">
        <v>0</v>
      </c>
      <c r="I735" s="26">
        <v>0</v>
      </c>
      <c r="J735" s="26">
        <v>0</v>
      </c>
      <c r="K735" s="26">
        <v>0</v>
      </c>
      <c r="L735" s="26">
        <v>0</v>
      </c>
      <c r="M735" s="26">
        <f>+G735+L735</f>
        <v>2424024723</v>
      </c>
    </row>
    <row r="736" spans="1:13" x14ac:dyDescent="0.3">
      <c r="B736" s="18" t="s">
        <v>547</v>
      </c>
      <c r="C736" s="19">
        <v>334606555</v>
      </c>
      <c r="D736" s="19">
        <v>0</v>
      </c>
      <c r="E736" s="20">
        <v>0</v>
      </c>
      <c r="F736" s="21">
        <v>0</v>
      </c>
      <c r="G736" s="19">
        <f>+C736+D736-E736+F736</f>
        <v>334606555</v>
      </c>
      <c r="H736" s="19">
        <v>-205897461</v>
      </c>
      <c r="I736" s="20">
        <v>0</v>
      </c>
      <c r="J736" s="21">
        <v>0</v>
      </c>
      <c r="K736" s="21">
        <v>-34892994</v>
      </c>
      <c r="L736" s="21">
        <f>+H736+I736-J736+K736</f>
        <v>-240790455</v>
      </c>
      <c r="M736" s="26">
        <f>+G736+L736</f>
        <v>93816100</v>
      </c>
    </row>
    <row r="737" spans="1:13" x14ac:dyDescent="0.3">
      <c r="B737" s="22">
        <f>+B725</f>
        <v>45838</v>
      </c>
      <c r="C737" s="23">
        <f>SUM(C735:C736)</f>
        <v>2758631278</v>
      </c>
      <c r="D737" s="23">
        <f t="shared" ref="D737:M737" si="7">SUM(D735:D736)</f>
        <v>0</v>
      </c>
      <c r="E737" s="23">
        <f t="shared" si="7"/>
        <v>0</v>
      </c>
      <c r="F737" s="23">
        <f t="shared" si="7"/>
        <v>0</v>
      </c>
      <c r="G737" s="23">
        <f>SUM(G735:G736)</f>
        <v>2758631278</v>
      </c>
      <c r="H737" s="23">
        <f t="shared" si="7"/>
        <v>-205897461</v>
      </c>
      <c r="I737" s="23">
        <f t="shared" si="7"/>
        <v>0</v>
      </c>
      <c r="J737" s="23">
        <f t="shared" si="7"/>
        <v>0</v>
      </c>
      <c r="K737" s="23">
        <f t="shared" si="7"/>
        <v>-34892994</v>
      </c>
      <c r="L737" s="23">
        <f t="shared" si="7"/>
        <v>-240790455</v>
      </c>
      <c r="M737" s="23">
        <f t="shared" si="7"/>
        <v>2517840823</v>
      </c>
    </row>
    <row r="738" spans="1:13" x14ac:dyDescent="0.3">
      <c r="B738" s="22">
        <f>+B726</f>
        <v>45657</v>
      </c>
      <c r="C738" s="23">
        <v>2039708574</v>
      </c>
      <c r="D738" s="23">
        <v>8643997</v>
      </c>
      <c r="E738" s="23">
        <v>0</v>
      </c>
      <c r="F738" s="23">
        <v>0</v>
      </c>
      <c r="G738" s="23">
        <v>2048352571</v>
      </c>
      <c r="H738" s="23">
        <v>-159739960</v>
      </c>
      <c r="I738" s="23">
        <v>0</v>
      </c>
      <c r="J738" s="23">
        <v>0</v>
      </c>
      <c r="K738" s="23">
        <v>-46157501</v>
      </c>
      <c r="L738" s="23">
        <v>-205897461</v>
      </c>
      <c r="M738" s="23">
        <v>1842455110</v>
      </c>
    </row>
    <row r="740" spans="1:13" x14ac:dyDescent="0.3">
      <c r="K740" s="24"/>
    </row>
    <row r="741" spans="1:13" x14ac:dyDescent="0.3">
      <c r="B741" s="361" t="s">
        <v>615</v>
      </c>
    </row>
    <row r="743" spans="1:13" x14ac:dyDescent="0.3">
      <c r="A743" s="2"/>
      <c r="B743" s="478" t="s">
        <v>548</v>
      </c>
      <c r="C743" s="478"/>
      <c r="D743" s="478"/>
      <c r="E743" s="478"/>
    </row>
    <row r="744" spans="1:13" x14ac:dyDescent="0.3">
      <c r="B744" s="429" t="s">
        <v>97</v>
      </c>
      <c r="C744" s="429"/>
      <c r="D744" s="429"/>
      <c r="E744" s="429"/>
    </row>
    <row r="745" spans="1:13" x14ac:dyDescent="0.3">
      <c r="B745" s="479" t="s">
        <v>661</v>
      </c>
      <c r="C745" s="479"/>
      <c r="D745" s="479"/>
      <c r="E745" s="479"/>
    </row>
    <row r="747" spans="1:13" x14ac:dyDescent="0.3">
      <c r="B747" s="480" t="s">
        <v>549</v>
      </c>
      <c r="C747" s="481"/>
      <c r="D747" s="481"/>
      <c r="E747" s="482"/>
    </row>
    <row r="748" spans="1:13" x14ac:dyDescent="0.3">
      <c r="B748" s="483" t="s">
        <v>550</v>
      </c>
      <c r="C748" s="483" t="s">
        <v>49</v>
      </c>
      <c r="D748" s="483" t="s">
        <v>551</v>
      </c>
      <c r="E748" s="483" t="s">
        <v>552</v>
      </c>
    </row>
    <row r="749" spans="1:13" x14ac:dyDescent="0.3">
      <c r="B749" s="484"/>
      <c r="C749" s="484"/>
      <c r="D749" s="484"/>
      <c r="E749" s="484"/>
    </row>
    <row r="750" spans="1:13" x14ac:dyDescent="0.3">
      <c r="B750" s="404" t="s">
        <v>31</v>
      </c>
      <c r="C750" s="405">
        <v>5909000000</v>
      </c>
      <c r="D750" s="406">
        <v>0.12059183673469388</v>
      </c>
      <c r="E750" s="407">
        <v>0.21730252100840333</v>
      </c>
    </row>
    <row r="751" spans="1:13" x14ac:dyDescent="0.3">
      <c r="B751" s="408" t="s">
        <v>29</v>
      </c>
      <c r="C751" s="409">
        <v>5861000000</v>
      </c>
      <c r="D751" s="410">
        <v>0.11961224489795919</v>
      </c>
      <c r="E751" s="411">
        <v>0.21731932773109244</v>
      </c>
    </row>
    <row r="752" spans="1:13" x14ac:dyDescent="0.3">
      <c r="B752" s="408" t="s">
        <v>27</v>
      </c>
      <c r="C752" s="409">
        <v>5859000000</v>
      </c>
      <c r="D752" s="410">
        <v>0.11957142857142856</v>
      </c>
      <c r="E752" s="411">
        <v>0.21730252100840339</v>
      </c>
    </row>
    <row r="753" spans="2:5" x14ac:dyDescent="0.3">
      <c r="B753" s="408" t="s">
        <v>553</v>
      </c>
      <c r="C753" s="409">
        <v>5826000000</v>
      </c>
      <c r="D753" s="410">
        <v>0.11889795918367346</v>
      </c>
      <c r="E753" s="411">
        <v>0.21656302521008405</v>
      </c>
    </row>
    <row r="754" spans="2:5" x14ac:dyDescent="0.3">
      <c r="B754" s="408" t="s">
        <v>554</v>
      </c>
      <c r="C754" s="409">
        <v>1569000000</v>
      </c>
      <c r="D754" s="410">
        <v>3.2020408163265304E-2</v>
      </c>
      <c r="E754" s="411">
        <v>5.2016806722689083E-3</v>
      </c>
    </row>
    <row r="755" spans="2:5" x14ac:dyDescent="0.3">
      <c r="B755" s="408" t="s">
        <v>555</v>
      </c>
      <c r="C755" s="409">
        <v>697000000</v>
      </c>
      <c r="D755" s="410">
        <v>1.4224489795918368E-2</v>
      </c>
      <c r="E755" s="411">
        <v>3.0588235294117649E-3</v>
      </c>
    </row>
    <row r="756" spans="2:5" x14ac:dyDescent="0.3">
      <c r="B756" s="408" t="s">
        <v>556</v>
      </c>
      <c r="C756" s="409">
        <v>851000000</v>
      </c>
      <c r="D756" s="410">
        <v>1.7367346938775511E-2</v>
      </c>
      <c r="E756" s="411">
        <v>4.6302521008403357E-3</v>
      </c>
    </row>
    <row r="757" spans="2:5" x14ac:dyDescent="0.3">
      <c r="B757" s="408" t="s">
        <v>557</v>
      </c>
      <c r="C757" s="409">
        <v>2241000000</v>
      </c>
      <c r="D757" s="410">
        <v>4.5734693877551018E-2</v>
      </c>
      <c r="E757" s="411">
        <v>9.6134453781512585E-3</v>
      </c>
    </row>
    <row r="758" spans="2:5" x14ac:dyDescent="0.3">
      <c r="B758" s="408" t="s">
        <v>558</v>
      </c>
      <c r="C758" s="409">
        <v>1203000000</v>
      </c>
      <c r="D758" s="410">
        <v>2.4551020408163267E-2</v>
      </c>
      <c r="E758" s="411">
        <v>4.8151260504201675E-3</v>
      </c>
    </row>
    <row r="759" spans="2:5" x14ac:dyDescent="0.3">
      <c r="B759" s="408" t="s">
        <v>559</v>
      </c>
      <c r="C759" s="409">
        <v>1560000000</v>
      </c>
      <c r="D759" s="410">
        <v>3.1836734693877551E-2</v>
      </c>
      <c r="E759" s="411">
        <v>1.0168067226890756E-2</v>
      </c>
    </row>
    <row r="760" spans="2:5" x14ac:dyDescent="0.3">
      <c r="B760" s="408" t="s">
        <v>560</v>
      </c>
      <c r="C760" s="409">
        <v>974000000</v>
      </c>
      <c r="D760" s="410">
        <v>1.9877551020408165E-2</v>
      </c>
      <c r="E760" s="411">
        <v>4.4033613445378155E-3</v>
      </c>
    </row>
    <row r="761" spans="2:5" x14ac:dyDescent="0.3">
      <c r="B761" s="408" t="s">
        <v>561</v>
      </c>
      <c r="C761" s="409">
        <v>387000000</v>
      </c>
      <c r="D761" s="410">
        <v>7.8979591836734701E-3</v>
      </c>
      <c r="E761" s="411">
        <v>2.6638655462184876E-3</v>
      </c>
    </row>
    <row r="762" spans="2:5" x14ac:dyDescent="0.3">
      <c r="B762" s="408" t="s">
        <v>562</v>
      </c>
      <c r="C762" s="409">
        <v>2371000000</v>
      </c>
      <c r="D762" s="410">
        <v>4.8387755102040818E-2</v>
      </c>
      <c r="E762" s="411">
        <v>1.1521008403361345E-2</v>
      </c>
    </row>
    <row r="763" spans="2:5" x14ac:dyDescent="0.3">
      <c r="B763" s="408" t="s">
        <v>563</v>
      </c>
      <c r="C763" s="409">
        <v>3261000000</v>
      </c>
      <c r="D763" s="410">
        <v>6.6551020408163269E-2</v>
      </c>
      <c r="E763" s="411">
        <v>2.0050420168067226E-2</v>
      </c>
    </row>
    <row r="764" spans="2:5" x14ac:dyDescent="0.3">
      <c r="B764" s="408" t="s">
        <v>564</v>
      </c>
      <c r="C764" s="409">
        <v>2509000000</v>
      </c>
      <c r="D764" s="410">
        <v>5.120408163265306E-2</v>
      </c>
      <c r="E764" s="411">
        <v>7.025210084033613E-3</v>
      </c>
    </row>
    <row r="765" spans="2:5" x14ac:dyDescent="0.3">
      <c r="B765" s="408" t="s">
        <v>565</v>
      </c>
      <c r="C765" s="409">
        <v>388000000</v>
      </c>
      <c r="D765" s="410">
        <v>7.9183673469387754E-3</v>
      </c>
      <c r="E765" s="411">
        <v>9.9159663865546204E-4</v>
      </c>
    </row>
    <row r="766" spans="2:5" x14ac:dyDescent="0.3">
      <c r="B766" s="408" t="s">
        <v>566</v>
      </c>
      <c r="C766" s="409">
        <v>48000000</v>
      </c>
      <c r="D766" s="410">
        <v>9.7959183673469383E-4</v>
      </c>
      <c r="E766" s="411">
        <v>3.1932773109243702E-4</v>
      </c>
    </row>
    <row r="767" spans="2:5" x14ac:dyDescent="0.3">
      <c r="B767" s="408" t="s">
        <v>567</v>
      </c>
      <c r="C767" s="409">
        <v>48000000</v>
      </c>
      <c r="D767" s="410">
        <v>9.7959183673469383E-4</v>
      </c>
      <c r="E767" s="411">
        <v>3.1932773109243702E-4</v>
      </c>
    </row>
    <row r="768" spans="2:5" x14ac:dyDescent="0.3">
      <c r="B768" s="408" t="s">
        <v>568</v>
      </c>
      <c r="C768" s="409">
        <v>92000000</v>
      </c>
      <c r="D768" s="410">
        <v>1.8775510204081633E-3</v>
      </c>
      <c r="E768" s="411">
        <v>6.4705882352941182E-4</v>
      </c>
    </row>
    <row r="769" spans="2:5" x14ac:dyDescent="0.3">
      <c r="B769" s="408" t="s">
        <v>569</v>
      </c>
      <c r="C769" s="409">
        <v>392000000</v>
      </c>
      <c r="D769" s="410">
        <v>8.0000000000000002E-3</v>
      </c>
      <c r="E769" s="411">
        <v>1.1848739495798318E-3</v>
      </c>
    </row>
    <row r="770" spans="2:5" x14ac:dyDescent="0.3">
      <c r="B770" s="408" t="s">
        <v>570</v>
      </c>
      <c r="C770" s="409">
        <v>309000000</v>
      </c>
      <c r="D770" s="410">
        <v>6.3061224489795922E-3</v>
      </c>
      <c r="E770" s="411">
        <v>1.8487394957983194E-3</v>
      </c>
    </row>
    <row r="771" spans="2:5" x14ac:dyDescent="0.3">
      <c r="B771" s="408" t="s">
        <v>571</v>
      </c>
      <c r="C771" s="409">
        <v>102000000</v>
      </c>
      <c r="D771" s="410">
        <v>2.0816326530612244E-3</v>
      </c>
      <c r="E771" s="411">
        <v>5.7983193277310924E-4</v>
      </c>
    </row>
    <row r="772" spans="2:5" x14ac:dyDescent="0.3">
      <c r="B772" s="408" t="s">
        <v>585</v>
      </c>
      <c r="C772" s="409">
        <v>1706000000</v>
      </c>
      <c r="D772" s="410">
        <v>3.4816326530612243E-2</v>
      </c>
      <c r="E772" s="411">
        <v>1.4336134453781513E-2</v>
      </c>
    </row>
    <row r="773" spans="2:5" x14ac:dyDescent="0.3">
      <c r="B773" s="408" t="s">
        <v>572</v>
      </c>
      <c r="C773" s="409">
        <v>626000000</v>
      </c>
      <c r="D773" s="410">
        <v>1.2775510204081632E-2</v>
      </c>
      <c r="E773" s="411">
        <v>4.2941176470588233E-3</v>
      </c>
    </row>
    <row r="774" spans="2:5" x14ac:dyDescent="0.3">
      <c r="B774" s="408" t="s">
        <v>573</v>
      </c>
      <c r="C774" s="409">
        <v>25000000</v>
      </c>
      <c r="D774" s="410">
        <v>5.1020408163265311E-4</v>
      </c>
      <c r="E774" s="411">
        <v>0</v>
      </c>
    </row>
    <row r="775" spans="2:5" x14ac:dyDescent="0.3">
      <c r="B775" s="408" t="s">
        <v>574</v>
      </c>
      <c r="C775" s="409">
        <v>100000000</v>
      </c>
      <c r="D775" s="410">
        <v>2.0408163265306124E-3</v>
      </c>
      <c r="E775" s="411">
        <v>0</v>
      </c>
    </row>
    <row r="776" spans="2:5" x14ac:dyDescent="0.3">
      <c r="B776" s="408" t="s">
        <v>575</v>
      </c>
      <c r="C776" s="409">
        <v>100000000</v>
      </c>
      <c r="D776" s="410">
        <v>2.0408163265306124E-3</v>
      </c>
      <c r="E776" s="411">
        <v>0</v>
      </c>
    </row>
    <row r="777" spans="2:5" x14ac:dyDescent="0.3">
      <c r="B777" s="408" t="s">
        <v>576</v>
      </c>
      <c r="C777" s="409">
        <v>200000000</v>
      </c>
      <c r="D777" s="410">
        <v>4.0816326530612249E-3</v>
      </c>
      <c r="E777" s="411">
        <v>0</v>
      </c>
    </row>
    <row r="778" spans="2:5" x14ac:dyDescent="0.3">
      <c r="B778" s="408" t="s">
        <v>577</v>
      </c>
      <c r="C778" s="409">
        <v>25000000</v>
      </c>
      <c r="D778" s="410">
        <v>5.1020408163265311E-4</v>
      </c>
      <c r="E778" s="411">
        <v>0</v>
      </c>
    </row>
    <row r="779" spans="2:5" x14ac:dyDescent="0.3">
      <c r="B779" s="408" t="s">
        <v>578</v>
      </c>
      <c r="C779" s="409">
        <v>85000000</v>
      </c>
      <c r="D779" s="410">
        <v>1.7346938775510204E-3</v>
      </c>
      <c r="E779" s="411">
        <v>0</v>
      </c>
    </row>
    <row r="780" spans="2:5" x14ac:dyDescent="0.3">
      <c r="B780" s="408" t="s">
        <v>579</v>
      </c>
      <c r="C780" s="409">
        <v>35000000</v>
      </c>
      <c r="D780" s="410">
        <v>7.1428571428571429E-4</v>
      </c>
      <c r="E780" s="411">
        <v>0</v>
      </c>
    </row>
    <row r="781" spans="2:5" x14ac:dyDescent="0.3">
      <c r="B781" s="408" t="s">
        <v>587</v>
      </c>
      <c r="C781" s="409">
        <v>42000000</v>
      </c>
      <c r="D781" s="410">
        <v>8.571428571428571E-4</v>
      </c>
      <c r="E781" s="411">
        <v>2.6890756302521009E-4</v>
      </c>
    </row>
    <row r="782" spans="2:5" x14ac:dyDescent="0.3">
      <c r="B782" s="408" t="s">
        <v>580</v>
      </c>
      <c r="C782" s="409">
        <v>510000000</v>
      </c>
      <c r="D782" s="410">
        <v>1.0408163265306122E-2</v>
      </c>
      <c r="E782" s="411">
        <v>0</v>
      </c>
    </row>
    <row r="783" spans="2:5" x14ac:dyDescent="0.3">
      <c r="B783" s="408" t="s">
        <v>581</v>
      </c>
      <c r="C783" s="409">
        <v>50000000</v>
      </c>
      <c r="D783" s="410">
        <v>1.0204081632653062E-3</v>
      </c>
      <c r="E783" s="411">
        <v>0</v>
      </c>
    </row>
    <row r="784" spans="2:5" x14ac:dyDescent="0.3">
      <c r="B784" s="408" t="s">
        <v>582</v>
      </c>
      <c r="C784" s="409">
        <v>17000000</v>
      </c>
      <c r="D784" s="410">
        <v>3.469387755102041E-4</v>
      </c>
      <c r="E784" s="411">
        <v>0</v>
      </c>
    </row>
    <row r="785" spans="1:8" x14ac:dyDescent="0.3">
      <c r="B785" s="408" t="s">
        <v>583</v>
      </c>
      <c r="C785" s="409">
        <v>100000000</v>
      </c>
      <c r="D785" s="410">
        <v>2.0408163265306124E-3</v>
      </c>
      <c r="E785" s="411">
        <v>0</v>
      </c>
    </row>
    <row r="786" spans="1:8" x14ac:dyDescent="0.3">
      <c r="B786" s="408" t="s">
        <v>584</v>
      </c>
      <c r="C786" s="409">
        <v>17000000</v>
      </c>
      <c r="D786" s="410">
        <v>3.469387755102041E-4</v>
      </c>
      <c r="E786" s="411">
        <v>0</v>
      </c>
    </row>
    <row r="787" spans="1:8" x14ac:dyDescent="0.3">
      <c r="B787" s="408" t="s">
        <v>586</v>
      </c>
      <c r="C787" s="409">
        <v>10000000</v>
      </c>
      <c r="D787" s="410">
        <v>2.0408163265306123E-4</v>
      </c>
      <c r="E787" s="411">
        <v>8.4033613445378167E-5</v>
      </c>
    </row>
    <row r="788" spans="1:8" x14ac:dyDescent="0.3">
      <c r="B788" s="408" t="s">
        <v>662</v>
      </c>
      <c r="C788" s="409">
        <v>100000000</v>
      </c>
      <c r="D788" s="410">
        <v>2.0408163265306124E-3</v>
      </c>
      <c r="E788" s="411">
        <v>8.4033613445378156E-4</v>
      </c>
    </row>
    <row r="789" spans="1:8" x14ac:dyDescent="0.3">
      <c r="B789" s="408" t="s">
        <v>663</v>
      </c>
      <c r="C789" s="409">
        <v>2520000000</v>
      </c>
      <c r="D789" s="410">
        <v>5.1428571428571428E-2</v>
      </c>
      <c r="E789" s="411">
        <v>2.1176470588235293E-2</v>
      </c>
    </row>
    <row r="790" spans="1:8" x14ac:dyDescent="0.3">
      <c r="B790" s="408" t="s">
        <v>598</v>
      </c>
      <c r="C790" s="409">
        <v>75000000</v>
      </c>
      <c r="D790" s="410">
        <v>1.5306122448979591E-3</v>
      </c>
      <c r="E790" s="411">
        <v>6.3025210084033606E-4</v>
      </c>
    </row>
    <row r="791" spans="1:8" x14ac:dyDescent="0.3">
      <c r="B791" s="408" t="s">
        <v>664</v>
      </c>
      <c r="C791" s="409">
        <v>100000000</v>
      </c>
      <c r="D791" s="410">
        <v>2.0408163265306124E-3</v>
      </c>
      <c r="E791" s="411">
        <v>8.4033613445378156E-4</v>
      </c>
    </row>
    <row r="792" spans="1:8" x14ac:dyDescent="0.3">
      <c r="B792" s="408" t="s">
        <v>665</v>
      </c>
      <c r="C792" s="409">
        <v>50000000</v>
      </c>
      <c r="D792" s="410">
        <v>1.0204081632653062E-3</v>
      </c>
      <c r="E792" s="411">
        <v>0</v>
      </c>
    </row>
    <row r="793" spans="1:8" x14ac:dyDescent="0.3">
      <c r="B793" s="408" t="s">
        <v>666</v>
      </c>
      <c r="C793" s="409">
        <v>50000000</v>
      </c>
      <c r="D793" s="410">
        <v>1.0204081632653062E-3</v>
      </c>
      <c r="E793" s="411">
        <v>0</v>
      </c>
    </row>
    <row r="794" spans="1:8" x14ac:dyDescent="0.3">
      <c r="B794" s="288" t="s">
        <v>66</v>
      </c>
      <c r="C794" s="9">
        <f>SUM(C750:C793)</f>
        <v>49000000000</v>
      </c>
      <c r="D794" s="10">
        <f>SUM(D750:D793)</f>
        <v>1</v>
      </c>
      <c r="E794" s="10">
        <f>SUM(E750:E793)</f>
        <v>0.99999999999999978</v>
      </c>
    </row>
    <row r="796" spans="1:8" x14ac:dyDescent="0.3">
      <c r="A796"/>
      <c r="B796" s="299" t="s">
        <v>115</v>
      </c>
      <c r="C796" s="301"/>
      <c r="D796" s="301"/>
      <c r="E796" s="301"/>
      <c r="F796" s="301"/>
      <c r="G796"/>
      <c r="H796"/>
    </row>
    <row r="797" spans="1:8" x14ac:dyDescent="0.3">
      <c r="A797"/>
      <c r="B797" s="299" t="s">
        <v>97</v>
      </c>
      <c r="C797" s="301"/>
      <c r="D797" s="301"/>
      <c r="E797" s="301"/>
      <c r="F797" s="301"/>
      <c r="G797"/>
      <c r="H797"/>
    </row>
    <row r="798" spans="1:8" x14ac:dyDescent="0.3">
      <c r="A798"/>
      <c r="B798" s="300" t="s">
        <v>588</v>
      </c>
      <c r="C798" s="301"/>
      <c r="D798" s="301"/>
      <c r="E798" s="301"/>
      <c r="F798" s="301"/>
      <c r="G798"/>
      <c r="H798"/>
    </row>
    <row r="799" spans="1:8" x14ac:dyDescent="0.3">
      <c r="A799"/>
      <c r="B799" s="204" t="s">
        <v>99</v>
      </c>
      <c r="C799" s="204"/>
      <c r="D799" s="204"/>
      <c r="G799"/>
      <c r="H799"/>
    </row>
    <row r="800" spans="1:8" x14ac:dyDescent="0.3">
      <c r="A800"/>
      <c r="B800" s="1" t="s">
        <v>589</v>
      </c>
      <c r="G800"/>
      <c r="H800"/>
    </row>
    <row r="801" spans="1:8" x14ac:dyDescent="0.3">
      <c r="A801"/>
      <c r="B801" s="200" t="s">
        <v>590</v>
      </c>
      <c r="C801" s="200" t="s">
        <v>591</v>
      </c>
      <c r="D801" s="200" t="s">
        <v>592</v>
      </c>
      <c r="E801" s="168">
        <f>+BBGG!D7</f>
        <v>45838</v>
      </c>
      <c r="F801" s="168">
        <f>+BBGG!E7</f>
        <v>45657</v>
      </c>
      <c r="G801"/>
      <c r="H801"/>
    </row>
    <row r="802" spans="1:8" x14ac:dyDescent="0.3">
      <c r="A802"/>
      <c r="B802" s="40" t="s">
        <v>593</v>
      </c>
      <c r="C802" s="40" t="s">
        <v>594</v>
      </c>
      <c r="D802" s="40" t="s">
        <v>595</v>
      </c>
      <c r="E802" s="303">
        <v>1539497052</v>
      </c>
      <c r="F802" s="417">
        <v>1435524442</v>
      </c>
      <c r="G802"/>
      <c r="H802"/>
    </row>
    <row r="803" spans="1:8" x14ac:dyDescent="0.3">
      <c r="A803"/>
      <c r="B803" s="40" t="s">
        <v>593</v>
      </c>
      <c r="C803" s="40" t="s">
        <v>594</v>
      </c>
      <c r="D803" s="40" t="s">
        <v>596</v>
      </c>
      <c r="E803" s="108">
        <v>1180495</v>
      </c>
      <c r="F803" s="36">
        <v>66781264</v>
      </c>
      <c r="G803"/>
      <c r="H803"/>
    </row>
    <row r="804" spans="1:8" x14ac:dyDescent="0.3">
      <c r="A804"/>
      <c r="B804" s="40" t="s">
        <v>593</v>
      </c>
      <c r="C804" s="40" t="s">
        <v>594</v>
      </c>
      <c r="D804" s="40" t="s">
        <v>597</v>
      </c>
      <c r="E804" s="108">
        <v>27086136</v>
      </c>
      <c r="F804" s="36"/>
      <c r="G804"/>
      <c r="H804"/>
    </row>
    <row r="805" spans="1:8" x14ac:dyDescent="0.3">
      <c r="A805"/>
      <c r="B805" s="40" t="s">
        <v>598</v>
      </c>
      <c r="C805" s="40" t="s">
        <v>599</v>
      </c>
      <c r="D805" s="40" t="s">
        <v>597</v>
      </c>
      <c r="E805" s="108">
        <v>13400000</v>
      </c>
      <c r="F805" s="36"/>
      <c r="G805"/>
      <c r="H805"/>
    </row>
    <row r="806" spans="1:8" x14ac:dyDescent="0.3">
      <c r="A806"/>
      <c r="B806" s="40" t="s">
        <v>605</v>
      </c>
      <c r="C806" s="40" t="s">
        <v>601</v>
      </c>
      <c r="D806" s="40" t="s">
        <v>597</v>
      </c>
      <c r="E806" s="108">
        <v>1420000</v>
      </c>
      <c r="F806" s="36"/>
      <c r="G806"/>
      <c r="H806"/>
    </row>
    <row r="807" spans="1:8" x14ac:dyDescent="0.3">
      <c r="A807"/>
      <c r="B807" s="32" t="s">
        <v>387</v>
      </c>
      <c r="C807" s="32"/>
      <c r="D807" s="32"/>
      <c r="E807" s="89">
        <f>SUM(E802:E806)</f>
        <v>1582583683</v>
      </c>
      <c r="F807" s="89">
        <f>SUM(F802:F806)</f>
        <v>1502305706</v>
      </c>
      <c r="G807"/>
      <c r="H807"/>
    </row>
    <row r="808" spans="1:8" x14ac:dyDescent="0.3">
      <c r="A808"/>
      <c r="G808"/>
      <c r="H808"/>
    </row>
    <row r="809" spans="1:8" x14ac:dyDescent="0.3">
      <c r="A809"/>
      <c r="B809" s="204" t="s">
        <v>101</v>
      </c>
      <c r="C809" s="204"/>
      <c r="D809" s="204"/>
      <c r="E809" s="27"/>
      <c r="G809"/>
      <c r="H809"/>
    </row>
    <row r="810" spans="1:8" x14ac:dyDescent="0.3">
      <c r="A810"/>
      <c r="B810" s="1" t="s">
        <v>603</v>
      </c>
      <c r="G810"/>
      <c r="H810"/>
    </row>
    <row r="811" spans="1:8" x14ac:dyDescent="0.3">
      <c r="A811"/>
      <c r="B811" s="291" t="s">
        <v>590</v>
      </c>
      <c r="C811" s="200" t="s">
        <v>591</v>
      </c>
      <c r="D811" s="200" t="s">
        <v>592</v>
      </c>
      <c r="E811" s="91">
        <f>+E801</f>
        <v>45838</v>
      </c>
      <c r="F811" s="91">
        <f>+F801</f>
        <v>45657</v>
      </c>
      <c r="G811"/>
      <c r="H811"/>
    </row>
    <row r="812" spans="1:8" x14ac:dyDescent="0.3">
      <c r="A812"/>
      <c r="B812" s="40"/>
      <c r="C812" s="40"/>
      <c r="D812" s="40"/>
      <c r="E812" s="332">
        <v>0</v>
      </c>
      <c r="F812" s="333">
        <v>0</v>
      </c>
      <c r="G812"/>
      <c r="H812"/>
    </row>
    <row r="813" spans="1:8" x14ac:dyDescent="0.3">
      <c r="A813"/>
      <c r="B813" s="75" t="s">
        <v>387</v>
      </c>
      <c r="C813" s="75"/>
      <c r="D813" s="75"/>
      <c r="E813" s="89">
        <f>SUM(E812:E812)</f>
        <v>0</v>
      </c>
      <c r="F813" s="89">
        <f>SUM(F812:F812)</f>
        <v>0</v>
      </c>
      <c r="G813"/>
      <c r="H813"/>
    </row>
    <row r="814" spans="1:8" x14ac:dyDescent="0.3">
      <c r="A814"/>
      <c r="G814"/>
      <c r="H814"/>
    </row>
    <row r="815" spans="1:8" x14ac:dyDescent="0.3">
      <c r="A815"/>
      <c r="B815" s="28" t="s">
        <v>606</v>
      </c>
      <c r="C815" s="28"/>
      <c r="D815" s="28"/>
      <c r="G815"/>
      <c r="H815"/>
    </row>
    <row r="816" spans="1:8" x14ac:dyDescent="0.3">
      <c r="A816"/>
      <c r="B816" s="334" t="s">
        <v>606</v>
      </c>
      <c r="C816" s="200" t="s">
        <v>591</v>
      </c>
      <c r="D816" s="200" t="s">
        <v>592</v>
      </c>
      <c r="E816" s="105">
        <f>+E811</f>
        <v>45838</v>
      </c>
      <c r="F816" s="105">
        <v>45838</v>
      </c>
      <c r="G816"/>
      <c r="H816"/>
    </row>
    <row r="817" spans="1:8" x14ac:dyDescent="0.3">
      <c r="A817"/>
      <c r="B817" s="40" t="s">
        <v>593</v>
      </c>
      <c r="C817" s="40" t="s">
        <v>594</v>
      </c>
      <c r="D817" s="40" t="s">
        <v>595</v>
      </c>
      <c r="E817" s="287">
        <v>9277690736</v>
      </c>
      <c r="F817" s="302">
        <v>6767553245</v>
      </c>
      <c r="G817"/>
      <c r="H817"/>
    </row>
    <row r="818" spans="1:8" x14ac:dyDescent="0.3">
      <c r="A818"/>
      <c r="B818" s="40" t="s">
        <v>593</v>
      </c>
      <c r="C818" s="40" t="s">
        <v>594</v>
      </c>
      <c r="D818" s="40" t="s">
        <v>607</v>
      </c>
      <c r="E818" s="287">
        <v>2915508124</v>
      </c>
      <c r="F818" s="302">
        <v>3739641064</v>
      </c>
      <c r="G818"/>
      <c r="H818"/>
    </row>
    <row r="819" spans="1:8" x14ac:dyDescent="0.3">
      <c r="A819"/>
      <c r="B819" s="40" t="s">
        <v>593</v>
      </c>
      <c r="C819" s="40" t="s">
        <v>594</v>
      </c>
      <c r="D819" s="40" t="s">
        <v>604</v>
      </c>
      <c r="E819" s="287">
        <v>824070985</v>
      </c>
      <c r="F819" s="302">
        <v>681614066</v>
      </c>
      <c r="G819"/>
      <c r="H819"/>
    </row>
    <row r="820" spans="1:8" x14ac:dyDescent="0.3">
      <c r="A820"/>
      <c r="B820" s="40" t="s">
        <v>593</v>
      </c>
      <c r="C820" s="40" t="s">
        <v>594</v>
      </c>
      <c r="D820" s="40" t="s">
        <v>596</v>
      </c>
      <c r="E820" s="287">
        <v>290489999</v>
      </c>
      <c r="F820" s="302">
        <v>279847398</v>
      </c>
      <c r="G820"/>
      <c r="H820"/>
    </row>
    <row r="821" spans="1:8" x14ac:dyDescent="0.3">
      <c r="A821"/>
      <c r="B821" s="40" t="s">
        <v>638</v>
      </c>
      <c r="C821" s="40" t="s">
        <v>94</v>
      </c>
      <c r="D821" s="40" t="s">
        <v>604</v>
      </c>
      <c r="E821" s="287">
        <v>0</v>
      </c>
      <c r="F821" s="302">
        <v>2350151</v>
      </c>
      <c r="G821"/>
      <c r="H821"/>
    </row>
    <row r="822" spans="1:8" x14ac:dyDescent="0.3">
      <c r="A822"/>
      <c r="B822" s="40" t="s">
        <v>561</v>
      </c>
      <c r="C822" s="40" t="s">
        <v>599</v>
      </c>
      <c r="D822" s="40" t="s">
        <v>596</v>
      </c>
      <c r="E822" s="287">
        <v>1250</v>
      </c>
      <c r="F822" s="302">
        <v>423481</v>
      </c>
      <c r="G822"/>
      <c r="H822"/>
    </row>
    <row r="823" spans="1:8" x14ac:dyDescent="0.3">
      <c r="A823"/>
      <c r="B823" s="40" t="s">
        <v>561</v>
      </c>
      <c r="C823" s="40" t="s">
        <v>599</v>
      </c>
      <c r="D823" s="40" t="s">
        <v>604</v>
      </c>
      <c r="E823" s="287">
        <v>7445472</v>
      </c>
      <c r="F823" s="302">
        <v>0</v>
      </c>
      <c r="G823"/>
      <c r="H823"/>
    </row>
    <row r="824" spans="1:8" x14ac:dyDescent="0.3">
      <c r="A824"/>
      <c r="B824" s="40" t="s">
        <v>608</v>
      </c>
      <c r="C824" s="40" t="s">
        <v>599</v>
      </c>
      <c r="D824" s="40" t="s">
        <v>596</v>
      </c>
      <c r="E824" s="287">
        <v>234512</v>
      </c>
      <c r="F824" s="302">
        <v>77051</v>
      </c>
      <c r="G824"/>
      <c r="H824"/>
    </row>
    <row r="825" spans="1:8" x14ac:dyDescent="0.3">
      <c r="A825"/>
      <c r="B825" s="40" t="s">
        <v>609</v>
      </c>
      <c r="C825" s="40" t="s">
        <v>599</v>
      </c>
      <c r="D825" s="40" t="s">
        <v>596</v>
      </c>
      <c r="E825" s="287">
        <v>54424</v>
      </c>
      <c r="F825" s="302">
        <v>0</v>
      </c>
      <c r="G825"/>
      <c r="H825"/>
    </row>
    <row r="826" spans="1:8" x14ac:dyDescent="0.3">
      <c r="A826"/>
      <c r="B826" s="40" t="s">
        <v>600</v>
      </c>
      <c r="C826" s="40" t="s">
        <v>601</v>
      </c>
      <c r="D826" s="40" t="s">
        <v>596</v>
      </c>
      <c r="E826" s="287">
        <v>24981</v>
      </c>
      <c r="F826" s="302">
        <v>3691</v>
      </c>
      <c r="G826"/>
      <c r="H826"/>
    </row>
    <row r="827" spans="1:8" x14ac:dyDescent="0.3">
      <c r="A827"/>
      <c r="B827" s="40" t="s">
        <v>600</v>
      </c>
      <c r="C827" s="40" t="s">
        <v>601</v>
      </c>
      <c r="D827" s="40" t="s">
        <v>604</v>
      </c>
      <c r="E827" s="287">
        <v>13455466</v>
      </c>
      <c r="F827" s="302">
        <v>0</v>
      </c>
      <c r="G827"/>
      <c r="H827"/>
    </row>
    <row r="828" spans="1:8" x14ac:dyDescent="0.3">
      <c r="A828"/>
      <c r="B828" s="40" t="s">
        <v>567</v>
      </c>
      <c r="C828" s="40" t="s">
        <v>599</v>
      </c>
      <c r="D828" s="40" t="s">
        <v>596</v>
      </c>
      <c r="E828" s="287">
        <v>0</v>
      </c>
      <c r="F828" s="302">
        <v>17412</v>
      </c>
      <c r="G828"/>
      <c r="H828"/>
    </row>
    <row r="829" spans="1:8" x14ac:dyDescent="0.3">
      <c r="A829"/>
      <c r="B829" s="40" t="s">
        <v>27</v>
      </c>
      <c r="C829" s="40" t="s">
        <v>601</v>
      </c>
      <c r="D829" s="40" t="s">
        <v>596</v>
      </c>
      <c r="E829" s="287">
        <v>680004</v>
      </c>
      <c r="F829" s="302">
        <v>0</v>
      </c>
      <c r="G829"/>
      <c r="H829"/>
    </row>
    <row r="830" spans="1:8" x14ac:dyDescent="0.3">
      <c r="A830"/>
      <c r="B830" s="40" t="s">
        <v>27</v>
      </c>
      <c r="C830" s="40" t="s">
        <v>601</v>
      </c>
      <c r="D830" s="40" t="s">
        <v>604</v>
      </c>
      <c r="E830" s="287">
        <v>67054240</v>
      </c>
      <c r="F830" s="302">
        <v>0</v>
      </c>
      <c r="G830"/>
      <c r="H830"/>
    </row>
    <row r="831" spans="1:8" x14ac:dyDescent="0.3">
      <c r="A831"/>
      <c r="B831" s="40" t="s">
        <v>602</v>
      </c>
      <c r="C831" s="40" t="s">
        <v>601</v>
      </c>
      <c r="D831" s="40" t="s">
        <v>596</v>
      </c>
      <c r="E831" s="287">
        <v>10853</v>
      </c>
      <c r="F831" s="302">
        <v>253205</v>
      </c>
      <c r="G831"/>
      <c r="H831"/>
    </row>
    <row r="832" spans="1:8" x14ac:dyDescent="0.3">
      <c r="A832"/>
      <c r="B832" s="40" t="s">
        <v>602</v>
      </c>
      <c r="C832" s="40" t="s">
        <v>601</v>
      </c>
      <c r="D832" s="40" t="s">
        <v>604</v>
      </c>
      <c r="E832" s="287">
        <v>67065196</v>
      </c>
      <c r="F832" s="302">
        <v>201468</v>
      </c>
      <c r="G832"/>
      <c r="H832"/>
    </row>
    <row r="833" spans="1:8" x14ac:dyDescent="0.3">
      <c r="A833"/>
      <c r="B833" s="40" t="s">
        <v>598</v>
      </c>
      <c r="C833" s="40" t="s">
        <v>599</v>
      </c>
      <c r="D833" s="40" t="s">
        <v>596</v>
      </c>
      <c r="E833" s="287">
        <v>86313</v>
      </c>
      <c r="F833" s="302">
        <v>3014</v>
      </c>
      <c r="G833"/>
      <c r="H833"/>
    </row>
    <row r="834" spans="1:8" x14ac:dyDescent="0.3">
      <c r="A834"/>
      <c r="B834" s="40" t="s">
        <v>635</v>
      </c>
      <c r="C834" s="40" t="s">
        <v>599</v>
      </c>
      <c r="D834" s="40" t="s">
        <v>596</v>
      </c>
      <c r="E834" s="287">
        <v>112534</v>
      </c>
      <c r="F834" s="302">
        <v>0</v>
      </c>
      <c r="G834"/>
      <c r="H834"/>
    </row>
    <row r="835" spans="1:8" x14ac:dyDescent="0.3">
      <c r="A835"/>
      <c r="B835" s="335" t="s">
        <v>610</v>
      </c>
      <c r="C835" s="336"/>
      <c r="D835" s="336"/>
      <c r="E835" s="337">
        <f>SUM(E817:E834)</f>
        <v>13463985089</v>
      </c>
      <c r="F835" s="337">
        <f>SUM(F817:F834)</f>
        <v>11471985246</v>
      </c>
      <c r="G835"/>
      <c r="H835"/>
    </row>
    <row r="836" spans="1:8" x14ac:dyDescent="0.3">
      <c r="A836"/>
      <c r="G836"/>
      <c r="H836"/>
    </row>
    <row r="837" spans="1:8" x14ac:dyDescent="0.3">
      <c r="A837"/>
      <c r="B837" s="28" t="s">
        <v>611</v>
      </c>
      <c r="C837" s="28"/>
      <c r="D837" s="28"/>
      <c r="G837"/>
      <c r="H837"/>
    </row>
    <row r="838" spans="1:8" x14ac:dyDescent="0.3">
      <c r="A838"/>
      <c r="B838" s="298" t="s">
        <v>612</v>
      </c>
      <c r="C838" s="200" t="s">
        <v>591</v>
      </c>
      <c r="D838" s="29" t="s">
        <v>592</v>
      </c>
      <c r="E838" s="293">
        <f>+E816</f>
        <v>45838</v>
      </c>
      <c r="F838" s="293">
        <f>+F816</f>
        <v>45838</v>
      </c>
      <c r="G838"/>
      <c r="H838"/>
    </row>
    <row r="839" spans="1:8" x14ac:dyDescent="0.3">
      <c r="A839"/>
      <c r="B839" s="40" t="s">
        <v>593</v>
      </c>
      <c r="C839" s="40" t="s">
        <v>594</v>
      </c>
      <c r="D839" s="40" t="s">
        <v>604</v>
      </c>
      <c r="E839" s="294">
        <v>1363636</v>
      </c>
      <c r="F839" s="302">
        <v>272727</v>
      </c>
      <c r="G839"/>
      <c r="H839"/>
    </row>
    <row r="840" spans="1:8" x14ac:dyDescent="0.3">
      <c r="A840"/>
      <c r="B840" s="297" t="s">
        <v>613</v>
      </c>
      <c r="C840" s="295"/>
      <c r="D840" s="295"/>
      <c r="E840" s="296">
        <f>SUM(E839:E839)</f>
        <v>1363636</v>
      </c>
      <c r="F840" s="292">
        <f>SUM(F839:F839)</f>
        <v>272727</v>
      </c>
      <c r="G840"/>
      <c r="H840" s="310"/>
    </row>
    <row r="841" spans="1:8" x14ac:dyDescent="0.3">
      <c r="A841"/>
      <c r="G841"/>
      <c r="H841"/>
    </row>
  </sheetData>
  <sortState xmlns:xlrd2="http://schemas.microsoft.com/office/spreadsheetml/2017/richdata2" ref="B289:D292">
    <sortCondition descending="1" ref="C289:C292"/>
  </sortState>
  <mergeCells count="133">
    <mergeCell ref="B743:E743"/>
    <mergeCell ref="B744:E744"/>
    <mergeCell ref="B745:E745"/>
    <mergeCell ref="B747:E747"/>
    <mergeCell ref="B748:B749"/>
    <mergeCell ref="C748:C749"/>
    <mergeCell ref="D748:D749"/>
    <mergeCell ref="E748:E749"/>
    <mergeCell ref="B728:M728"/>
    <mergeCell ref="B729:M729"/>
    <mergeCell ref="B730:M730"/>
    <mergeCell ref="B731:M731"/>
    <mergeCell ref="B732:B733"/>
    <mergeCell ref="C732:G732"/>
    <mergeCell ref="H732:L732"/>
    <mergeCell ref="M732:M733"/>
    <mergeCell ref="B712:M712"/>
    <mergeCell ref="B713:M713"/>
    <mergeCell ref="B714:M714"/>
    <mergeCell ref="B715:M715"/>
    <mergeCell ref="B716:B717"/>
    <mergeCell ref="C716:G716"/>
    <mergeCell ref="H716:L716"/>
    <mergeCell ref="M716:M717"/>
    <mergeCell ref="B572:I572"/>
    <mergeCell ref="B573:I573"/>
    <mergeCell ref="B575:F575"/>
    <mergeCell ref="G575:I575"/>
    <mergeCell ref="C705:E705"/>
    <mergeCell ref="B558:H558"/>
    <mergeCell ref="B560:H560"/>
    <mergeCell ref="B562:H562"/>
    <mergeCell ref="B564:H569"/>
    <mergeCell ref="B571:I571"/>
    <mergeCell ref="B545:H545"/>
    <mergeCell ref="B547:H547"/>
    <mergeCell ref="B549:H549"/>
    <mergeCell ref="B551:H551"/>
    <mergeCell ref="B555:H556"/>
    <mergeCell ref="B526:H527"/>
    <mergeCell ref="B528:H529"/>
    <mergeCell ref="B530:H538"/>
    <mergeCell ref="B540:H540"/>
    <mergeCell ref="B542:H543"/>
    <mergeCell ref="B482:H482"/>
    <mergeCell ref="B484:H484"/>
    <mergeCell ref="B492:H492"/>
    <mergeCell ref="B500:H500"/>
    <mergeCell ref="B515:H515"/>
    <mergeCell ref="B438:H438"/>
    <mergeCell ref="B445:H445"/>
    <mergeCell ref="B447:H447"/>
    <mergeCell ref="B469:H469"/>
    <mergeCell ref="B471:H471"/>
    <mergeCell ref="B329:H329"/>
    <mergeCell ref="B349:D349"/>
    <mergeCell ref="B427:H427"/>
    <mergeCell ref="B429:H429"/>
    <mergeCell ref="B431:H431"/>
    <mergeCell ref="B189:H189"/>
    <mergeCell ref="B191:H191"/>
    <mergeCell ref="B206:H206"/>
    <mergeCell ref="B208:B209"/>
    <mergeCell ref="B226:H226"/>
    <mergeCell ref="B228:B229"/>
    <mergeCell ref="B237:H238"/>
    <mergeCell ref="B284:H284"/>
    <mergeCell ref="B295:H295"/>
    <mergeCell ref="B302:H303"/>
    <mergeCell ref="B305:H305"/>
    <mergeCell ref="B308:H308"/>
    <mergeCell ref="B310:D310"/>
    <mergeCell ref="B320:D320"/>
    <mergeCell ref="B202:I204"/>
    <mergeCell ref="B99:H99"/>
    <mergeCell ref="C208:C209"/>
    <mergeCell ref="D208:D209"/>
    <mergeCell ref="B88:H88"/>
    <mergeCell ref="B68:C68"/>
    <mergeCell ref="B69:E69"/>
    <mergeCell ref="B73:H73"/>
    <mergeCell ref="B80:H80"/>
    <mergeCell ref="B82:H82"/>
    <mergeCell ref="B102:H102"/>
    <mergeCell ref="B172:H174"/>
    <mergeCell ref="B178:H178"/>
    <mergeCell ref="B127:H127"/>
    <mergeCell ref="B129:D129"/>
    <mergeCell ref="B130:D130"/>
    <mergeCell ref="B132:H132"/>
    <mergeCell ref="B134:H134"/>
    <mergeCell ref="B136:H141"/>
    <mergeCell ref="B103:H103"/>
    <mergeCell ref="B105:H105"/>
    <mergeCell ref="B48:H48"/>
    <mergeCell ref="B57:C57"/>
    <mergeCell ref="B59:H59"/>
    <mergeCell ref="B33:D33"/>
    <mergeCell ref="E33:F33"/>
    <mergeCell ref="B34:C34"/>
    <mergeCell ref="E34:F34"/>
    <mergeCell ref="B35:C35"/>
    <mergeCell ref="E35:F35"/>
    <mergeCell ref="B31:C31"/>
    <mergeCell ref="B32:C32"/>
    <mergeCell ref="E32:F32"/>
    <mergeCell ref="B28:C28"/>
    <mergeCell ref="E28:F28"/>
    <mergeCell ref="B29:C29"/>
    <mergeCell ref="E29:F29"/>
    <mergeCell ref="B30:C30"/>
    <mergeCell ref="B41:H42"/>
    <mergeCell ref="B23:H23"/>
    <mergeCell ref="B25:C25"/>
    <mergeCell ref="E25:F25"/>
    <mergeCell ref="B26:C26"/>
    <mergeCell ref="B27:C27"/>
    <mergeCell ref="E27:F27"/>
    <mergeCell ref="B2:F2"/>
    <mergeCell ref="B3:F3"/>
    <mergeCell ref="B4:F4"/>
    <mergeCell ref="B15:F15"/>
    <mergeCell ref="B17:H21"/>
    <mergeCell ref="B111:H111"/>
    <mergeCell ref="B107:H108"/>
    <mergeCell ref="B112:H125"/>
    <mergeCell ref="B187:H187"/>
    <mergeCell ref="B143:H143"/>
    <mergeCell ref="B145:H146"/>
    <mergeCell ref="B150:H151"/>
    <mergeCell ref="B153:H153"/>
    <mergeCell ref="B155:H168"/>
    <mergeCell ref="B182:H183"/>
  </mergeCells>
  <hyperlinks>
    <hyperlink ref="B69:E69" location="'14'!A1" display="Cuadro s/ Res. 950/06 expresado en el Anexo de Capital" xr:uid="{99730F08-16D6-4700-A23B-9A17022FD566}"/>
  </hyperlinks>
  <pageMargins left="0.7" right="0.7" top="0.75" bottom="0.75" header="0.3" footer="0.3"/>
  <pageSetup scale="64" fitToHeight="0" orientation="portrait" r:id="rId1"/>
  <ignoredErrors>
    <ignoredError sqref="C344:D344 C346 E425" evalError="1"/>
    <ignoredError sqref="F835" formulaRange="1"/>
  </ignoredError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LeZrfLUBeYilZM8l+ap0zyH9MJheKm9ivnEPH9WX8YU=</DigestValue>
    </Reference>
    <Reference Type="http://www.w3.org/2000/09/xmldsig#Object" URI="#idOfficeObject">
      <DigestMethod Algorithm="http://www.w3.org/2001/04/xmlenc#sha256"/>
      <DigestValue>OLoDMzn8LNU+hTNLeWDmxfPpoPXIWeOniYXMAHumWj4=</DigestValue>
    </Reference>
    <Reference Type="http://uri.etsi.org/01903#SignedProperties" URI="#idSignedProperties">
      <Transforms>
        <Transform Algorithm="http://www.w3.org/TR/2001/REC-xml-c14n-20010315"/>
      </Transforms>
      <DigestMethod Algorithm="http://www.w3.org/2001/04/xmlenc#sha256"/>
      <DigestValue>mXXBY4tbQTpoWL9B9eW/7Uhmawyj69gocGA/CE2PQGs=</DigestValue>
    </Reference>
  </SignedInfo>
  <SignatureValue>ElZQIFM+CZQVmNoJp9VIHNRySB9ylKsBt/2qikhWmsd7Vgq7zdT3KZH4BuC2M7evgTDN94h8gCzx
KS5w5QWhufyIXWbJttnnul6FI8Ms0iYEvVn7I8R6iwdfici6Js9+hri8MP4mJoDUZi/3tndsqna+
rb7TWID5ZsHAqGZaHulhu5CBwl5CKlWqR2c69if7Zo5gDf4uI/pEOS+/gz2K+oYkrWQkqLFhnjrn
bfDsfYhsJRTtPmOpEDSkuaeEIM4thKG3SJ8cXBJk0isxtuUpee8m/4ANurQzMtsfeivxy/qWs+jG
5yb/vNVwb0RNBPg4uQ6bdhI9YI9DJCrKuGQWLg==</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ZsM/9uYrCALzRkCmXlo5tDaRYGOsy+TcfmxelPjiJgY=</DigestValue>
      </Reference>
      <Reference URI="/xl/calcChain.xml?ContentType=application/vnd.openxmlformats-officedocument.spreadsheetml.calcChain+xml">
        <DigestMethod Algorithm="http://www.w3.org/2001/04/xmlenc#sha256"/>
        <DigestValue>+dnpk1WuhsDon2cjZh3wfs9kmQgLoXw0mQp0idOM1yg=</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xbcJbtiU60OWSlw7dCrwfFxr9rwlx5LSJnoPtwhkDag=</DigestValue>
      </Reference>
      <Reference URI="/xl/styles.xml?ContentType=application/vnd.openxmlformats-officedocument.spreadsheetml.styles+xml">
        <DigestMethod Algorithm="http://www.w3.org/2001/04/xmlenc#sha256"/>
        <DigestValue>KqCRQbS/L2KXmFdY1LuuaKawT0BJ0TpMsRetsNLczdE=</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Wa1Qn0e9Kryv4Lprjqz4VSVTR6GQ0hYmNlg970mBUTc=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FKDkzZ9DiZev6HecmrXvR3YKHia0E3DkvStHm6FDts0=</DigestValue>
      </Reference>
      <Reference URI="/xl/worksheets/sheet2.xml?ContentType=application/vnd.openxmlformats-officedocument.spreadsheetml.worksheet+xml">
        <DigestMethod Algorithm="http://www.w3.org/2001/04/xmlenc#sha256"/>
        <DigestValue>HiAHpC5S9n16lwNxbC2vM6qup0/1gAVC/Az5i/Vf240=</DigestValue>
      </Reference>
      <Reference URI="/xl/worksheets/sheet3.xml?ContentType=application/vnd.openxmlformats-officedocument.spreadsheetml.worksheet+xml">
        <DigestMethod Algorithm="http://www.w3.org/2001/04/xmlenc#sha256"/>
        <DigestValue>qL/Dxiagym/gvP0SnFCN3y5izL0nzd54y5lliTra5ac=</DigestValue>
      </Reference>
      <Reference URI="/xl/worksheets/sheet4.xml?ContentType=application/vnd.openxmlformats-officedocument.spreadsheetml.worksheet+xml">
        <DigestMethod Algorithm="http://www.w3.org/2001/04/xmlenc#sha256"/>
        <DigestValue>rq7VAoIn+Da4gtFi7EZjnSJ/Vhe1nzWdW2Q2CZxvopY=</DigestValue>
      </Reference>
      <Reference URI="/xl/worksheets/sheet5.xml?ContentType=application/vnd.openxmlformats-officedocument.spreadsheetml.worksheet+xml">
        <DigestMethod Algorithm="http://www.w3.org/2001/04/xmlenc#sha256"/>
        <DigestValue>p5/5/K8n3MD7C0h+p4r5VvZjzlryBa3ywx2TeywTyFA=</DigestValue>
      </Reference>
    </Manifest>
    <SignatureProperties>
      <SignatureProperty Id="idSignatureTime" Target="#idPackageSignature">
        <mdssi:SignatureTime xmlns:mdssi="http://schemas.openxmlformats.org/package/2006/digital-signature">
          <mdssi:Format>YYYY-MM-DDThh:mm:ssTZD</mdssi:Format>
          <mdssi:Value>2025-08-14T18:01:34Z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2025-08-14T18:01:34Z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YYUy2RlVvxt/G/udODLWEG5cJUq1US2cppMFQftOKOM=</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RBjSLEvTvdfZQTC+YB1hh8xzZ1aYCXtXsdQrP2sWbAo=</DigestValue>
    </Reference>
  </SignedInfo>
  <SignatureValue>QfpKoaY4Af351bgYRq3l11jYoM+UndRIZzZTDFtGYJw59rKv3F/FkgPLc08O8eElXnfH9Li5TPhQ
aS1AUlwARVjz53ON9D6U4T5u4hXcHb3SFM+HXCLVBqZrMuiC5HCC9ynX5hj27C7LhPg9+n2S9Zxt
Nj/l2lNLEk9g2CC9tx6kzW6RQMCNJ1HveZ4mH86G63i62AQYfBKnyopVBWVSA2KyhmMChb21zZVc
OARLKtHDt1c9J9PlEpMslckdixihnDLNQDElxU/+Zc5WcPielSpPyge8oAv3N24brRcV3tQqupPF
2Nkbrzx83hHGdFg4zquJaI5ydcOvpU7/KQ37Wg==</SignatureValue>
  <KeyInfo>
    <X509Data>
      <X509Certificate>MIIIhjCCBm6gAwIBAgIIRZNR1W/rurQwDQYJKoZIhvcNAQELBQAwWjEaMBgGA1UEAwwRQ0EtRE9DVU1FTlRBIFMuQS4xFjAUBgNVBAUTDVJVQzgwMDUwMTcyLTExFzAVBgNVBAoMDkRPQ1VNRU5UQSBTLkEuMQswCQYDVQQGEwJQWTAeFw0yNTA1MjAxNzUwMDBaFw0yNzA1MjAxNzUwMDBaMIG9MSUwIwYDVQQDDBxDRVNBUiBFU1RFQkFOIFBBUkVERVMgRlJBTkNPMRIwEAYDVQQFEwlDSTE0OTYwMDUxFjAUBgNVBCoMDUNFU0FSIEVTVEVCQU4xFzAVBgNVBAQMDlBBUkVERVMgRlJBTkNPMQswCQYDVQQLDAJGMjE1MDMGA1UECgwsQ0VSVElGSUNBRE8gQ1VBTElGSUNBRE8gREUgRklSTUEgRUxFQ1RST05JQ0ExCzAJBgNVBAYTAlBZMIIBIjANBgkqhkiG9w0BAQEFAAOCAQ8AMIIBCgKCAQEAqywgqmLVQX0USM1kCKkIYWC9FBxinnStL43FA82yflv5aZIASFvR7xwY5ki1zjMSlE3j/77pKJLvf0tlWTy+7/9Ixl4b4C0PPxdl62vAhlVoP7Qa2GV45n5jARb84GGFbTQ4wNKm8ZCRwa/BP3W3GfRfQZaw+pFvuq4aD0A9arjGFnmDl+4UV9TFUVFZIjHoVPmCec6KgzDV9yGzVgUAcI7B+eK2LjkYZ2LXpblQHpzizdaHSMlGxKsh6UhvVyOPyQ2zp5NdxYE8NMi2jXWgGoBKs/cm0oHPSoqh9BGIuh7cS6uQHcKT1/LxtKhUsCttQ0TCEZ17d07sp1Z3wr/Xv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Y3BhcmVkZXN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psCxSzZTiij22SbdbQfKlMtXp5MA4GA1UdDwEB/wQEAwIF4DANBgkqhkiG9w0BAQsFAAOCAgEADFlCQhcWwAb/SH+69n7EV+Qfg+VzXyyHi+cE2Een+gjnR6EY6CxP9C8eYNZ5GdXRR5y5yxve6GT1kvRqWGwbC6gttvOZkG/qSVVWFPabKulhyJiBVnUQjZcsIB8b+qDCeMgTdf3BhFHyh/iQKxY93U2dDxFeqdHgEHx3A7YIYd4w75Wc7jCS/mRGYZu55msoFy5znFJmgpTFk3ivsNxzhjCniF1T2JKLP3ke98zcy+1rSudfDR+MLdpwiaoo+j+hg2jX+EAboM0p5tjy/ddEE8jeKfISKKa/irIAHU+ZPZe6noGUrD/6WgFhaDqVqTLxp5yoEZSOaAvlR1O29RL1NvCj8GR+WtlPnznlJ0v///UDKeacmUm1SAiYM+dD2PzeWcLuw1xe0E08uON4dwRo72IOZ1DQ0mYayaoUXG7nAuDhWHkNacgI/IkAqNx2vgzxy3iNCjzxm8Q/P2CIvlDtbHgOGUo1co/HuCvPvk52BTTdoSsDcJ975a/mt9cleJR97fV4BdfkGur8cPheHp6sphoHzUOLHTKBH06Fsvb5l2tSRzMds3EXLxU6X11CudgoEM899D2jKh79iaBJW0/x7qHgvmo/kN/EmVbSass3MEf5tTK9al7lpmJNYZzeKcz1aiB0uV/LoMoQ2O8oCwfAoEJOy6TuWXdSe3hhAuLI7P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ZsM/9uYrCALzRkCmXlo5tDaRYGOsy+TcfmxelPjiJgY=</DigestValue>
      </Reference>
      <Reference URI="/xl/calcChain.xml?ContentType=application/vnd.openxmlformats-officedocument.spreadsheetml.calcChain+xml">
        <DigestMethod Algorithm="http://www.w3.org/2001/04/xmlenc#sha256"/>
        <DigestValue>+dnpk1WuhsDon2cjZh3wfs9kmQgLoXw0mQp0idOM1yg=</DigestValue>
      </Reference>
      <Reference URI="/xl/persons/person.xml?ContentType=application/vnd.ms-excel.person+xml">
        <DigestMethod Algorithm="http://www.w3.org/2001/04/xmlenc#sha256"/>
        <DigestValue>9ovHkOiwvcLvdfkw7//EwckcKcZS9hZ6k9INOJkQ7fQ=</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GyyR84UYFfbFvVrs+ip9vPggIMAXC0nxkmeUVNsGxCc=</DigestValue>
      </Reference>
      <Reference URI="/xl/printerSettings/printerSettings5.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xbcJbtiU60OWSlw7dCrwfFxr9rwlx5LSJnoPtwhkDag=</DigestValue>
      </Reference>
      <Reference URI="/xl/styles.xml?ContentType=application/vnd.openxmlformats-officedocument.spreadsheetml.styles+xml">
        <DigestMethod Algorithm="http://www.w3.org/2001/04/xmlenc#sha256"/>
        <DigestValue>KqCRQbS/L2KXmFdY1LuuaKawT0BJ0TpMsRetsNLczdE=</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Wa1Qn0e9Kryv4Lprjqz4VSVTR6GQ0hYmNlg970mBUTc=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FKDkzZ9DiZev6HecmrXvR3YKHia0E3DkvStHm6FDts0=</DigestValue>
      </Reference>
      <Reference URI="/xl/worksheets/sheet2.xml?ContentType=application/vnd.openxmlformats-officedocument.spreadsheetml.worksheet+xml">
        <DigestMethod Algorithm="http://www.w3.org/2001/04/xmlenc#sha256"/>
        <DigestValue>HiAHpC5S9n16lwNxbC2vM6qup0/1gAVC/Az5i/Vf240=</DigestValue>
      </Reference>
      <Reference URI="/xl/worksheets/sheet3.xml?ContentType=application/vnd.openxmlformats-officedocument.spreadsheetml.worksheet+xml">
        <DigestMethod Algorithm="http://www.w3.org/2001/04/xmlenc#sha256"/>
        <DigestValue>qL/Dxiagym/gvP0SnFCN3y5izL0nzd54y5lliTra5ac=</DigestValue>
      </Reference>
      <Reference URI="/xl/worksheets/sheet4.xml?ContentType=application/vnd.openxmlformats-officedocument.spreadsheetml.worksheet+xml">
        <DigestMethod Algorithm="http://www.w3.org/2001/04/xmlenc#sha256"/>
        <DigestValue>rq7VAoIn+Da4gtFi7EZjnSJ/Vhe1nzWdW2Q2CZxvopY=</DigestValue>
      </Reference>
      <Reference URI="/xl/worksheets/sheet5.xml?ContentType=application/vnd.openxmlformats-officedocument.spreadsheetml.worksheet+xml">
        <DigestMethod Algorithm="http://www.w3.org/2001/04/xmlenc#sha256"/>
        <DigestValue>p5/5/K8n3MD7C0h+p4r5VvZjzlryBa3ywx2TeywTyFA=</DigestValue>
      </Reference>
    </Manifest>
    <SignatureProperties>
      <SignatureProperty Id="idSignatureTime" Target="#idPackageSignature">
        <mdssi:SignatureTime xmlns:mdssi="http://schemas.openxmlformats.org/package/2006/digital-signature">
          <mdssi:Format>YYYY-MM-DDThh:mm:ssTZD</mdssi:Format>
          <mdssi:Value>2025-08-14T20:56:17Z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2025-08-14T20:56:17Z</xd:SigningTime>
          <xd:SigningCertificate>
            <xd:Cert>
              <xd:CertDigest>
                <DigestMethod Algorithm="http://www.w3.org/2001/04/xmlenc#sha256"/>
                <DigestValue>8RgV/Ji+rqNzoNGKnzK+PBuSIuPbbvCfjAuYs7Fi9Zo=</DigestValue>
              </xd:CertDigest>
              <xd:IssuerSerial>
                <X509IssuerName>C=PY, O=DOCUMENTA S.A., SERIALNUMBER=RUC80050172-1, CN=CA-DOCUMENTA S.A.</X509IssuerName>
                <X509SerialNumber>5013440787341097652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2" ma:contentTypeDescription="Crear nuevo documento." ma:contentTypeScope="" ma:versionID="40008dce94f2b7d070d43eca094a0645">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bf79da381996e43c69f043e012a749b8"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V i s u a l i z a t i o n   x m l n s : x s d = " h t t p : / / w w w . w 3 . o r g / 2 0 0 1 / X M L S c h e m a "   x m l n s : x s i = " h t t p : / / w w w . w 3 . o r g / 2 0 0 1 / X M L S c h e m a - i n s t a n c e "   x m l n s = " h t t p : / / m i c r o s o f t . d a t a . v i s u a l i z a t i o n . C l i e n t . E x c e l / 1 . 0 " > < T o u r s > < T o u r   N a m e = " P a s e o   1 "   I d = " { 2 3 0 9 5 D 8 B - 1 0 3 6 - 4 C D 5 - 8 D 0 B - 8 B 3 7 2 3 8 5 3 4 7 4 } "   T o u r I d = " d 1 4 6 6 3 4 1 - 9 b 5 1 - 4 5 c 7 - b 4 3 0 - a 9 4 e 5 7 f 4 4 7 6 3 "   X m l V e r = " 6 "   M i n X m l V e r = " 3 " > < D e s c r i p t i o n > L a   d e s c r i p c i � n   d e l   p a s e o   v a   a q u � < / D e s c r i p t i o n > < I m a g e > i V B O R w 0 K G g o A A A A N S U h E U g A A A N Q A A A B 1 C A Y A A A A 2 n s 9 T A A A A A X N S R 0 I A r s 4 c 6 Q A A A A R n Q U 1 B A A C x j w v 8 Y Q U A A A A J c E h Z c w A A B C E A A A Q h A V l M W R s A A A 0 1 S U R B V H h e 7 Z 3 p d 1 P X F c W P p C f p e c Y D Y H B s Y 8 C Q Z E F o G U K S p k m H j / 1 X 2 6 7 V T + m H N C U F U l K S M I Q F Y T K T B 2 z j 2 Z Y 1 P a l 3 X 0 u x L D / p v S d f 2 Z a 8 f 2 t 5 I c l g O 8 7 d O v e c e 8 6 + o b / e W s 7 L A e Z 0 X 1 Z O 9 G Q L z 9 z 5 Z c a S 8 U W r 8 K w 5 O d L u y L u 1 i O T q v B o u D q S l p y 2 n H + f V 9 / r + d V z W 0 i H 9 u B k I F / 4 8 s N h R 7 / + T q W y o 8 K h 5 m U 9 E J B q u / 6 q + M x m T 5 e T G 7 z O k / j h z O C P v d V V / Q 2 s k K C j L e x E l 0 s 3 / a 8 q q o J F y 6 v / G g U j 0 P x W V i m 9 S P a 0 5 G T j k S G u s O U L U g R f U w 7 f R w i N 3 F h N h v S U h Z n k 0 H Z W s 4 8 j C w o L Y 4 Y x 8 M p S S U 7 0 Z O a y 2 n h 3 x j S 1 h I 3 L g c 6 i w 0 s q f R p O F Z 1 u B m H 4 c j 8 m B / g X V k Z b Q q r x 7 + J V 0 d n b I h Q s X p K 2 t V e L x u P 7 c z 1 N R m V 6 J 6 M e N x I G P U G B x f f P X 4 C j 1 v F q w 5 N a r u P x A M d W V x U R I j p / 8 S C 5 d u i h T U 1 P y 7 b f X J Z P J 6 M + d P 5 Y R S + V 0 u d z + i V Z n j 2 z 8 b N U 4 8 B G q S E z l U v l 8 S D J O 4 Q W y K 0 Q j e f n y V E q S y Z T c u 3 t P E o m E f P r Z J 2 L b t q w n M / K 3 a 2 P S f X x U 4 n Z r 4 V / s H R G 1 m 8 E b b j U Y o Q q k V Z J M M V W n J Z q X m B K A S T J O S F f 9 b D s u Z 8 6 O y s r q q h b V / P y 8 J N a W p d + a l M H u / f G e 7 y U m Q E E R T 1 D e / m Q 4 J b 8 b S c k X K p q c 9 D i 3 C 0 o 2 t 1 n 0 i V q W 3 L z x n U x O T s k 3 / / q 3 X L x 4 Q T 4 a j M i h l s Y o V H D L R 3 z x + c n U l i M G l L 0 f z 1 g S V m / J i D J z a 7 W / N 5 / r z 0 h / p 6 O 2 3 H k V m R b E s i L S 0 d E h 2 W x W I p G I / g C N U K i g o I g v u u y c X B l K F 5 5 t B x 0 W i X R I n y f d f L F 5 z u S H 0 c M Z G e 7 2 t 9 9 + M m v J 6 4 X 9 2 7 X C L R / x x V I y L C / m K y 9 k H D + 0 x / P 6 z 9 + r a B b 3 c W B e 5 O l s V F L e B T T N m c N Z G e 3 z + Z f 3 A A q q i W g t a a P y H x / 8 8 / y d J W N z / q L D x 1 W i m R u 3 3 2 y c P / l h u M f R e d 1 + h I J q I h K Z z V V W r 3 0 8 B P X G R 6 M w I h S 2 c l G f K U 8 2 4 A / 8 v o 8 z o b 2 A g i K B e T J j y b q P d i z k R T 2 t / n I j f X 4 b Q F T H O v b n G Q c F R Q K D d X / z 5 c b Y h R e W W m G l W 9 F K 5 P I h e e D R V 1 m K o / 7 + f o S C I j X z / a u 4 / n g 4 H a 0 4 z / T B 0 Y x 8 N p L y 1 U 2 + k v I v E r Q l 7 U c o K F I z K J V D B J N L E b k 3 G S u 8 6 s 7 V 4 Z Q u v V d j L R 2 W V Z + i Y l G C N D X v 1 s I y v l i 5 A o E + O J x j f X k q q f s m K 4 G I l / b R i L G S M r d 0 T U Y 7 C o o Y 4 5 e Z q M y u V l 9 S q P p 9 c T I l H x 1 H B X D 7 Q s Y r N 1 7 Y n g f D m J k y N Z Q 4 1 O 3 o P k U T U F A k M O + r v K g S G B x 0 o z z q w M P i c 5 V b h U P b F z K 2 k j O r 3 v X 2 m K H I g q O A 9 Z I j h 5 1 A Q Z F A I H d J q c X 3 8 R D E U H i x h L Q T k j s T 2 0 V 1 X U W d 6 Z W t y y 2 i n m I E 3 o 1 1 H 8 d M f e 3 7 r 2 G W g i K B Q D U P L U j 3 J m J y / p h 7 N 8 T c W k Q J q / C k w K n e r M y q P K t 8 X v A 3 A x l X 1 y n 0 6 z 2 Z 9 S i j m w l Q x s C 2 k Y I i N Q F D l 2 q V v Z f z U U m q P K i 4 5 i G a L j s v d y e j K j 8 q v F g A V m 6 d L j 4 S r x c i c m M M R Q r 3 7 d g J J d K h b r O j J D v h w k C a 3 e a k / n x 6 I i V t H g U E D H d e H 7 O l w 3 a k X Q W m i e X N H A p b S 7 Q a H e 9 y 7 4 7 4 + o l d e L R 3 o E h y d T j N C E X q D / w 5 v M 6 X U P 1 D S R 0 L 8 o P + j H T a O b H U a / h X K F L g 8 P j W S / c G 2 s s B G 3 F N U K x Q d r f k 9 M E 1 x A Q Y o c i u g P z i y m B K Y j 5 H m S B A n G 2 h y F E 6 / 2 S F 8 l p A G B U p 5 d o z W 3 s L 7 g Y f K s E f 7 3 S P l o x Q x B i o A B Y / y k F Z e j W A Y S g E g / 6 + i b L O 9 q x 6 D R H v R d k Y C b a V u w H + 0 y q J C V B Q x B h Y T J 8 O p 7 T P o d u h K 4 o M Q T j Z m 5 U / q q + F r n W U 2 E t 9 J Z 4 r Q X 2 n t o D p d F q S y a S E c m Y F Z Y U c W Z x 6 I j l n q 3 j w X 1 U t E l J Q x B h w B b r 9 J q Z L 6 z B 1 Q Q 5 U C i 4 j c G r Y l m G u C n 2 A h 8 p G Q V a T e f n + z m P 5 + z / + K V 9 9 f V O S 6 y u F z + w c R N n O 9 D N x n O 1 C R Q d 9 J S g o Y h Q Y t s B T A q L q d 5 l Z e j T j f 0 S j F A h q M R H R W 6 6 h Q x u l 8 n A 4 L H O R U 9 J x 9 i 8 S 6 v 9 M 7 H i 8 6 m L 3 S 2 9 b T i 4 N Z u X j K x e l P / O z n D m c l o F C h d G r 3 Y m C I s Z B H 9 7 L e U s m l 7 Y v L 7 g W 1 X J l z q m + r N 7 y o b M i p L 5 s M Y 9 p 7 + y R l t Y O a W 3 v U q s 5 J u c q H D Y H B T l c V 1 e X d H a 2 S 6 s z o 8 d Q Y K F 2 e X A z Y s G l a X l 5 R c b G x m R 2 d l Y / p 6 B I X U A 3 B Y o K 2 1 B i q k F P G h w A 4 / C 0 V w l r q o K d 2 N 2 J 6 m M k f i h G 1 p D a 9 w 0 O D s q d O 3 c l l U p J R L K S T S V k d X V N f x 6 2 0 T d u 3 J T 2 9 n Z Z W l q S 6 e l p l s 3 J 7 g K J 4 d x m p 9 3 d m O 6 d T 4 Q l U 9 K N Y Y r L g + k t B Z C 5 u T m 5 f / + B j I w M y 6 N H j 6 W l p U V F r 0 4 t s v a 2 N j l 3 / p z K t R w Z f z N O Q Z H 6 g w Q f O V U p R 1 U U g P l + L F j h b x u r y Z D c H o / X V O y o B K 7 V G e n d m v 8 t q g g E w Y y M n B D L s r R d N C J Y m x J U N L q Z F 1 J Q p O 6 g d c g t b z I V r V a U q H C 1 q C k G V H 6 G b o 1 y c B M I C i H V Y A 5 F 6 o 5 V 4 Y I B v O r X 5 8 8 N R L 2 b L 2 J b x A T 7 s p 1 W + t B H 6 N Y q 5 S U m Q E G R u u O U X A Z Q z p R a v J W G E r 1 4 8 D a m v 3 b x v A v f B V u / l u j O 9 3 / 3 p 2 r 7 m S g o U n e 8 8 p u J p c i 2 V i I / n O t P S 0 Y J K l t I d x D x 4 F t h w m + i v F f Q L x Q U 2 T W q T d h O e 3 h R u I F i R / l Y y H 8 r d K Q H p b f C J L E X F B T Z F V B 4 w I T v h x X 8 K N Z U V C l G m i B c H U r p I U O M e 3 j N X A U B B 9 M / v o k F 9 p q g o M i u g I X 5 6 G 1 U D w n a L l U 9 v P L T R P A 7 j R G l c C M H L i c w 2 X G O n 3 c x G Z Z Z H 2 Y x p V B Q Z N e Y L T T H d r m M u 4 N l t Y B L L x C v h U q m L 7 W A s X z Y T Q d p l a K g y K 4 B M f 1 n z J a c r s e 5 8 3 I H Z X R Q 7 k 6 L S e C u l l y g + 6 q K 4 E 4 s F E w e e 5 n F l E B B k V 0 F o q p m h j m X C F c 0 Z f E D Z q h K 6 e / M S k x 9 O + R a t b K Q 8 P / z U F B k z z j a 4 b 4 9 C 3 p X V C l v V y K 6 Q A G G u 3 H b 4 U Z D L U b v 2 y p s N b 3 o C F B C p 6 D I n g H j S x Q V y p k t M 8 Q M A r Z 3 J w t 9 e K 8 W L P n m q S 3 X n m 2 U 0 r t b a l N q k I u y K S i y p 6 B 9 a L A w M F j k 2 V w 0 0 N U 2 p e A u K p h p n j m c 0 Q 2 4 6 B r P 5 k K 6 M 9 3 r 9 g 8 T U F B k z + l u 3 d p / B 5 H h F o 6 J p d o K F K 2 x n L 4 A 4 P y x j B 7 F Q H M u K o j H O h 0 Z 6 c l u K 9 s j S n r J 1 8 / l c o C C I n v O / c m o D L v Y M T + d r W 2 2 w y 7 T 4 R 9 O J 3 W x A 5 E L k 7 / J s s N a F C x O q 4 j m 5 t V e p N x C u h I U F N k X o E m 2 H G z V l t b 9 R Y Z S y r v b I Z S j 7 Y 5 8 8 8 z W e V X p N T q 2 l d c + E d p Z q c q 3 e r V o 6 S j n B e e h y L 4 B 6 9 l t M e J C g b 6 2 G v q S y k C B w u 2 Q F u 1 Q s C l 7 M B W t 2 K m B S 9 l w r 2 + b 2 i 6 i F D + 9 Y k m b 2 l q e U 9 v K I v j a F B R p C F C 9 u / x e 2 r U q 6 I d 6 + J 8 X 7 a O L / P A m x i 0 f a Q y W 1 s M 6 D 9 p P w M 0 C d t G 4 E f / 2 6 5 h u m 6 K g S M O A / K d W q t k n 1 w p 8 1 + G y t J 5 W u V 4 h v 6 K g S M O w o C I U R i p q y V E m X Y o e 9 Y C C I g 3 F g t p W P X x b 2 3 j 6 b k B B k Y Y D J X b c w B E k U p X 6 7 N U T C o o 0 J H A l w j 2 / X n 4 V R U z 4 T P i B g i I N C y p s 1 5 7 b 8 n T W u 1 j h V 3 g 7 h Y I i D Q 3 6 / l D 9 C 3 K Z W z 2 h o E h T c H c 8 G m h U v V 5 Q U K Q p S G Z D u q Q O 5 6 Q 7 4 x u 5 F V q J c C C 8 m 1 B Q p G n A 4 e p y K i y J T E i u j 9 l 6 e v c H J a 5 q I / e m o a B I U / G T E h A s w I r 3 4 C L H u j c Z k z N H M t q o J V Y w a + l r y 0 m s g u f 6 T m B z L D k Q / H k 0 + W t j L V x q 8 R C i w s X X y L 1 2 Y g x T C i M U a X p w q F v a p X 6 0 P S d H 1 A f m p D 4 f S c n V o b S + t R A j 8 z u F g i J N D Y S E U f h q Y C u I u S a v v 4 c R + t J x D T c o K N K 0 D B 5 y V C R y Z G 4 t L D M r E Z 1 P e Q E j l 6 I N W T H f K g J X W s x A w f v v y m D K d W S e O R Q 5 U O C 6 G z / u R / C d g J k L b r T P O C H d l X G i z P c C w n m n 8 r G Z 1 Y g e j 4 d g K S h y o M C W D V H G J B A T X J E w p s 8 t H z k w Y I s 2 v r R h t o L h Q D 9 b Q D 9 g i / h 4 J i r f P r c Z o c j B p q f V k d 8 O Z H 6 t A q L D I p 0 L S U t Z / u Q F R u B x s E x B k Q M P q n y w E 8 P h V L F V C R f E I Y c a 7 c t I h 5 3 3 N M I E m C i m o A j x A D 5 / l w b S W l h e U F C E + A R R D P 5 9 M M o c 7 M 5 q H / X i z R z I x 5 C b U V C E G I R V P k I M Q k E R Y h A K i h C D U F C E G I S C I s Q g F B Q h B q G g C D E I B U W I Q S g o Q g x C Q R F i E A q K E I N Q U I Q Y h I I i x C A U F C E G o a A I M Q g F R Y h B K C h C D E J B E W I Q C o o Q g 1 B Q h B i E g i L E I B Q U I Q a h o A g x C A V F i E E o K E I M Q k E R Y h A K i h C D U F C E G I S C I s Q g F B Q h B q G g C D E I B U W I Q S g o Q g x C Q R F i E A q K E I N Q U I Q Y h I I i x C A U F C E G o a A I M Q g F R Y g x R P 4 P r / v m t F q 4 R Q Q A A A A A S U V O R K 5 C Y I I = < / I m a g e > < / T o u r > < / T o u r s > < / V i s u a l i z a t i o n > 
</file>

<file path=customXml/item5.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3 6 8 4 d 7 8 a - b 8 8 6 - 4 1 2 c - b 1 c 6 - 8 3 5 3 5 6 9 7 b 4 1 0 " > < T r a n s i t i o n > M o v e T o < / T r a n s i t i o n > < E f f e c t > S t a t i o n < / E f f e c t > < T h e m e > B i n g R o a d < / T h e m e > < T h e m e W i t h L a b e l > f a l s e < / T h e m e W i t h L a b e l > < F l a t M o d e E n a b l e d > f a l s e < / F l a t M o d e E n a b l e d > < D u r a t i o n > 1 0 0 0 0 0 0 0 0 < / D u r a t i o n > < T r a n s i t i o n D u r a t i o n > 3 0 0 0 0 0 0 0 < / T r a n s i t i o n D u r a t i o n > < S p e e d > 0 . 5 < / S p e e d > < F r a m e > < C a m e r a > < L a t i t u d e > - 5 . 0 8 6 7 9 6 2 3 3 4 6 0 3 3 2 5 < / L a t i t u d e > < L o n g i t u d e > 8 8 . 6 2 2 4 4 7 3 0 7 9 2 0 8 2 2 < / L o n g i t u d e > < R o t a t i o n > 0 < / R o t a t i o n > < P i v o t A n g l e > 0 < / P i v o t A n g l e > < D i s t a n c e > 0 . 6 8 7 1 9 4 7 6 7 3 6 0 0 0 0 1 8 < / D i s t a n c e > < / C a m e r a > < I m a g e > i V B O R w 0 K G g o A A A A N S U h E U g A A A N Q A A A B 1 C A Y A A A A 2 n s 9 T A A A A A X N S R 0 I A r s 4 c 6 Q A A A A R n Q U 1 B A A C x j w v 8 Y Q U A A A A J c E h Z c w A A B C E A A A Q h A V l M W R s A A A 0 1 S U R B V H h e 7 Z 3 p d 1 P X F c W P p C f p e c Y D Y H B s Y 8 C Q Z E F o G U K S p k m H j / 1 X 2 6 7 V T + m H N C U F U l K S M I Q F Y T K T B 2 z j 2 Z Y 1 P a l 3 X 0 u x L D / p v S d f 2 Z a 8 f 2 t 5 I c l g O 8 7 d O v e c e 8 6 + o b / e W s 7 L A e Z 0 X 1 Z O 9 G Q L z 9 z 5 Z c a S 8 U W r 8 K w 5 O d L u y L u 1 i O T q v B o u D q S l p y 2 n H + f V 9 / r + d V z W 0 i H 9 u B k I F / 4 8 s N h R 7 / + T q W y o 8 K h 5 m U 9 E J B q u / 6 q + M x m T 5 e T G 7 z O k / j h z O C P v d V V / Q 2 s k K C j L e x E l 0 s 3 / a 8 q q o J F y 6 v / G g U j 0 P x W V i m 9 S P a 0 5 G T j k S G u s O U L U g R f U w 7 f R w i N 3 F h N h v S U h Z n k 0 H Z W s 4 8 j C w o L Y 4 Y x 8 M p S S U 7 0 Z O a y 2 n h 3 x j S 1 h I 3 L g c 6 i w 0 s q f R p O F Z 1 u B m H 4 c j 8 m B / g X V k Z b Q q r x 7 + J V 0 d n b I h Q s X p K 2 t V e L x u P 7 c z 1 N R m V 6 J 6 M e N x I G P U G B x f f P X 4 C j 1 v F q w 5 N a r u P x A M d W V x U R I j p / 8 S C 5 d u i h T U 1 P y 7 b f X J Z P J 6 M + d P 5 Y R S + V 0 u d z + i V Z n j 2 z 8 b N U 4 8 B G q S E z l U v l 8 S D J O 4 Q W y K 0 Q j e f n y V E q S y Z T c u 3 t P E o m E f P r Z J 2 L b t q w n M / K 3 a 2 P S f X x U 4 n Z r 4 V / s H R G 1 m 8 E b b j U Y o Q q k V Z J M M V W n J Z q X m B K A S T J O S F f 9 b D s u Z 8 6 O y s r q q h b V / P y 8 J N a W p d + a l M H u / f G e 7 y U m Q E E R T 1 D e / m Q 4 J b 8 b S c k X K p q c 9 D i 3 C 0 o 2 t 1 n 0 i V q W 3 L z x n U x O T s k 3 / / q 3 X L x 4 Q T 4 a j M i h l s Y o V H D L R 3 z x + c n U l i M G l L 0 f z 1 g S V m / J i D J z a 7 W / N 5 / r z 0 h / p 6 O 2 3 H k V m R b E s i L S 0 d E h 2 W x W I p G I / g C N U K i g o I g v u u y c X B l K F 5 5 t B x 0 W i X R I n y f d f L F 5 z u S H 0 c M Z G e 7 2 t 9 9 + M m v J 6 4 X 9 2 7 X C L R / x x V I y L C / m K y 9 k H D + 0 x / P 6 z 9 + r a B b 3 c W B e 5 O l s V F L e B T T N m c N Z G e 3 z + Z f 3 A A q q i W g t a a P y H x / 8 8 / y d J W N z / q L D x 1 W i m R u 3 3 2 y c P / l h u M f R e d 1 + h I J q I h K Z z V V W r 3 0 8 B P X G R 6 M w I h S 2 c l G f K U 8 2 4 A / 8 v o 8 z o b 2 A g i K B e T J j y b q P d i z k R T 2 t / n I j f X 4 b Q F T H O v b n G Q c F R Q K D d X / z 5 c b Y h R e W W m G l W 9 F K 5 P I h e e D R V 1 m K o / 7 + f o S C I j X z / a u 4 / n g 4 H a 0 4 z / T B 0 Y x 8 N p L y 1 U 2 + k v I v E r Q l 7 U c o K F I z K J V D B J N L E b k 3 G S u 8 6 s 7 V 4 Z Q u v V d j L R 2 W V Z + i Y l G C N D X v 1 s I y v l i 5 A o E + O J x j f X k q q f s m K 4 G I l / b R i L G S M r d 0 T U Y 7 C o o Y 4 5 e Z q M y u V l 9 S q P p 9 c T I l H x 1 H B X D 7 Q s Y r N 1 7 Y n g f D m J k y N Z Q 4 1 O 3 o P k U T U F A k M O + r v K g S G B x 0 o z z q w M P i c 5 V b h U P b F z K 2 k j O r 3 v X 2 m K H I g q O A 9 Z I j h 5 1 A Q Z F A I H d J q c X 3 8 R D E U H i x h L Q T k j s T 2 0 V 1 X U W d 6 Z W t y y 2 i n m I E 3 o 1 1 H 8 d M f e 3 7 r 2 G W g i K B Q D U P L U j 3 J m J y / p h 7 N 8 T c W k Q J q / C k w K n e r M y q P K t 8 X v A 3 A x l X 1 y n 0 6 z 2 Z 9 S i j m w l Q x s C 2 k Y I i N Q F D l 2 q V v Z f z U U m q P K i 4 5 i G a L j s v d y e j K j 8 q v F g A V m 6 d L j 4 S r x c i c m M M R Q r 3 7 d g J J d K h b r O j J D v h w k C a 3 e a k / n x 6 I i V t H g U E D H d e H 7 O l w 3 a k X Q W m i e X N H A p b S 7 Q a H e 9 y 7 4 7 4 + o l d e L R 3 o E h y d T j N C E X q D / w 5 v M 6 X U P 1 D S R 0 L 8 o P + j H T a O b H U a / h X K F L g 8 P j W S / c G 2 s s B G 3 F N U K x Q d r f k 9 M E 1 x A Q Y o c i u g P z i y m B K Y j 5 H m S B A n G 2 h y F E 6 / 2 S F 8 l p A G B U p 5 d o z W 3 s L 7 g Y f K s E f 7 3 S P l o x Q x B i o A B Y / y k F Z e j W A Y S g E g / 6 + i b L O 9 q x 6 D R H v R d k Y C b a V u w H + 0 y q J C V B Q x B h Y T J 8 O p 7 T P o d u h K 4 o M Q T j Z m 5 U / q q + F r n W U 2 E t 9 J Z 4 r Q X 2 n t o D p d F q S y a S E c m Y F Z Y U c W Z x 6 I j l n q 3 j w X 1 U t E l J Q x B h w B b r 9 J q Z L 6 z B 1 Q Q 5 U C i 4 j c G r Y l m G u C n 2 A h 8 p G Q V a T e f n + z m P 5 + z / + K V 9 9 f V O S 6 y u F z + w c R N n O 9 D N x n O 1 C R Q d 9 J S g o Y h Q Y t s B T A q L q d 5 l Z e j T j f 0 S j F A h q M R H R W 6 6 h Q x u l 8 n A 4 L H O R U 9 J x 9 i 8 S 6 v 9 M 7 H i 8 6 m L 3 S 2 9 b T i 4 N Z u X j K x e l P / O z n D m c l o F C h d G r 3 Y m C I s Z B H 9 7 L e U s m l 7 Y v L 7 g W 1 X J l z q m + r N 7 y o b M i p L 5 s M Y 9 p 7 + y R l t Y O a W 3 v U q s 5 J u c q H D Y H B T l c V 1 e X d H a 2 S 6 s z o 8 d Q Y K F 2 e X A z Y s G l a X l 5 R c b G x m R 2 d l Y / p 6 B I X U A 3 B Y o K 2 1 B i q k F P G h w A 4 / C 0 V w l r q o K d 2 N 2 J 6 m M k f i h G 1 p D a 9 w 0 O D s q d O 3 c l l U p J R L K S T S V k d X V N f x 6 2 0 T d u 3 J T 2 9 n Z Z W l q S 6 e l p l s 3 J 7 g K J 4 d x m p 9 3 d m O 6 d T 4 Q l U 9 K N Y Y r L g + k t B Z C 5 u T m 5 f / + B j I w M y 6 N H j 6 W l p U V F r 0 4 t s v a 2 N j l 3 / p z K t R w Z f z N O Q Z H 6 g w Q f O V U p R 1 U U g P l + L F j h b x u r y Z D c H o / X V O y o B K 7 V G e n d m v 8 t q g g E w Y y M n B D L s r R d N C J Y m x J U N L q Z F 1 J Q p O 6 g d c g t b z I V r V a U q H C 1 q C k G V H 6 G b o 1 y c B M I C i H V Y A 5 F 6 o 5 V 4 Y I B v O r X 5 8 8 N R L 2 b L 2 J b x A T 7 s p 1 W + t B H 6 N Y q 5 S U m Q E G R u u O U X A Z Q z p R a v J W G E r 1 4 8 D a m v 3 b x v A v f B V u / l u j O 9 3 / 3 p 2 r 7 m S g o U n e 8 8 p u J p c i 2 V i I / n O t P S 0 Y J K l t I d x D x 4 F t h w m + i v F f Q L x Q U 2 T W q T d h O e 3 h R u I F i R / l Y y H 8 r d K Q H p b f C J L E X F B T Z F V B 4 w I T v h x X 8 K N Z U V C l G m i B c H U r p I U O M e 3 j N X A U B B 9 M / v o k F 9 p q g o M i u g I X 5 6 G 1 U D w n a L l U 9 v P L T R P A 7 j R G l c C M H L i c w 2 X G O n 3 c x G Z Z Z H 2 Y x p V B Q Z N e Y L T T H d r m M u 4 N l t Y B L L x C v h U q m L 7 W A s X z Y T Q d p l a K g y K 4 B M f 1 n z J a c r s e 5 8 3 I H Z X R Q 7 k 6 L S e C u l l y g + 6 q K 4 E 4 s F E w e e 5 n F l E B B k V 0 F o q p m h j m X C F c 0 Z f E D Z q h K 6 e / M S k x 9 O + R a t b K Q 8 P / z U F B k z z j a 4 b 4 9 C 3 p X V C l v V y K 6 Q A G G u 3 H b 4 U Z D L U b v 2 y p s N b 3 o C F B C p 6 D I n g H j S x Q V y p k t M 8 Q M A r Z 3 J w t 9 e K 8 W L P n m q S 3 X n m 2 U 0 r t b a l N q k I u y K S i y p 6 B 9 a L A w M F j k 2 V w 0 0 N U 2 p e A u K p h p n j m c 0 Q 2 4 6 B r P 5 k K 6 M 9 3 r 9 g 8 T U F B k z + l u 3 d p / B 5 H h F o 6 J p d o K F K 2 x n L 4 A 4 P y x j B 7 F Q H M u K o j H O h 0 Z 6 c l u K 9 s j S n r J 1 8 / l c o C C I n v O / c m o D L v Y M T + d r W 2 2 w y 7 T 4 R 9 O J 3 W x A 5 E L k 7 / J s s N a F C x O q 4 j m 5 t V e p N x C u h I U F N k X o E m 2 H G z V l t b 9 R Y Z S y r v b I Z S j 7 Y 5 8 8 8 z W e V X p N T q 2 l d c + E d p Z q c q 3 e r V o 6 S j n B e e h y L 4 B 6 9 l t M e J C g b 6 2 G v q S y k C B w u 2 Q F u 1 Q s C l 7 M B W t 2 K m B S 9 l w r 2 + b 2 i 6 i F D + 9 Y k m b 2 l q e U 9 v K I v j a F B R p C F C 9 u / x e 2 r U q 6 I d 6 + J 8 X 7 a O L / P A m x i 0 f a Q y W 1 s M 6 D 9 p P w M 0 C d t G 4 E f / 2 6 5 h u m 6 K g S M O A / K d W q t k n 1 w p 8 1 + G y t J 5 W u V 4 h v 6 K g S M O w o C I U R i p q y V E m X Y o e 9 Y C C I g 3 F g t p W P X x b 2 3 j 6 b k B B k Y Y D J X b c w B E k U p X 6 7 N U T C o o 0 J H A l w j 2 / X n 4 V R U z 4 T P i B g i I N C y p s 1 5 7 b 8 n T W u 1 j h V 3 g 7 h Y I i D Q 3 6 / l D 9 C 3 K Z W z 2 h o E h T c H c 8 G m h U v V 5 Q U K Q p S G Z D u q Q O 5 6 Q 7 4 x u 5 F V q J c C C 8 m 1 B Q p G n A 4 e p y K i y J T E i u j 9 l 6 e v c H J a 5 q I / e m o a B I U / G T E h A s w I r 3 4 C L H u j c Z k z N H M t q o J V Y w a + l r y 0 m s g u f 6 T m B z L D k Q / H k 0 + W t j L V x q 8 R C i w s X X y L 1 2 Y g x T C i M U a X p w q F v a p X 6 0 P S d H 1 A f m p D 4 f S c n V o b S + t R A j 8 z u F g i J N D Y S E U f h q Y C u I u S a v v 4 c R + t J x D T c o K N K 0 D B 5 y V C R y Z G 4 t L D M r E Z 1 P e Q E j l 6 I N W T H f K g J X W s x A w f v v y m D K d W S e O R Q 5 U O C 6 G z / u R / C d g J k L b r T P O C H d l X G i z P c C w n m n 8 r G Z 1 Y g e j 4 d g K S h y o M C W D V H G J B A T X J E w p s 8 t H z k w Y I s 2 v r R h t o L h Q D 9 b Q D 9 g i / h 4 J i r f P r c Z o c j B p q f V k d 8 O Z H 6 t A q L D I p 0 L S U t Z / u Q F R u B x s E x B k Q M P q n y w E 8 P h V L F V C R f E I Y c a 7 c t I h 5 3 3 N M I E m C i m o A j x A D 5 / l w b S W l h e U F C E + A R R D P 5 9 M M o c 7 M 5 q H / X i z R z I x 5 C b U V C E G I R V P k I M Q k E R Y h A K i h C D U F C E G I S C I s Q g F B Q h B q G g C D E I B U W I Q S g o Q g x C Q R F i E A q K E I N Q U I Q Y h I I i x C A U F C E G o a A I M Q g F R Y h B K C h C D E J B E W I Q C o o Q g 1 B Q h B i E g i L E I B Q U I Q a h o A g x C A V F i E E o K E I M Q k E R Y h A K i h C D U F C E G I S C I s Q g F B Q h B q G g C D E I B U W I Q S g o Q g x C Q R F i E A q K E I N Q U I Q Y h I I i x C A U F C E G o a A I M Q g F R Y g x R P 4 P r / v m t F q 4 R Q Q 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 G u i d = " 2 9 f d a 4 2 d - 0 4 f c - 4 b 0 c - 9 2 6 3 - c d 2 e 8 9 4 1 4 6 0 a "   R e v = " 1 "   R e v G u i d = " f 0 5 1 8 2 1 6 - 9 b 5 2 - 4 6 7 0 - a 1 d 0 - 0 8 c f 5 4 b a 6 b d f " 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041F4C9A-4D7C-4604-BB4C-69F935F9DFDD}">
  <ds:schemaRefs>
    <ds:schemaRef ds:uri="http://schemas.microsoft.com/office/2006/documentManagement/types"/>
    <ds:schemaRef ds:uri="http://purl.org/dc/terms/"/>
    <ds:schemaRef ds:uri="e22f4d1c-4a35-40b6-96d5-1a9c7e49af38"/>
    <ds:schemaRef ds:uri="http://schemas.openxmlformats.org/package/2006/metadata/core-properties"/>
    <ds:schemaRef ds:uri="http://www.w3.org/XML/1998/namespace"/>
    <ds:schemaRef ds:uri="http://schemas.microsoft.com/office/2006/metadata/properties"/>
    <ds:schemaRef ds:uri="http://purl.org/dc/dcmitype/"/>
    <ds:schemaRef ds:uri="http://schemas.microsoft.com/office/infopath/2007/PartnerControls"/>
    <ds:schemaRef ds:uri="50cd21ce-157e-4cef-a9e1-719e8f6c805e"/>
    <ds:schemaRef ds:uri="http://purl.org/dc/elements/1.1/"/>
  </ds:schemaRefs>
</ds:datastoreItem>
</file>

<file path=customXml/itemProps2.xml><?xml version="1.0" encoding="utf-8"?>
<ds:datastoreItem xmlns:ds="http://schemas.openxmlformats.org/officeDocument/2006/customXml" ds:itemID="{269503B3-65B8-42BD-BC83-EA595A005475}">
  <ds:schemaRefs>
    <ds:schemaRef ds:uri="http://schemas.microsoft.com/sharepoint/v3/contenttype/forms"/>
  </ds:schemaRefs>
</ds:datastoreItem>
</file>

<file path=customXml/itemProps3.xml><?xml version="1.0" encoding="utf-8"?>
<ds:datastoreItem xmlns:ds="http://schemas.openxmlformats.org/officeDocument/2006/customXml" ds:itemID="{6A985396-1C31-49EB-9484-95EC534BC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1609C0-611D-482D-80D9-A966B996431D}">
  <ds:schemaRefs>
    <ds:schemaRef ds:uri="http://www.w3.org/2001/XMLSchema"/>
    <ds:schemaRef ds:uri="http://microsoft.data.visualization.Client.Excel/1.0"/>
  </ds:schemaRefs>
</ds:datastoreItem>
</file>

<file path=customXml/itemProps5.xml><?xml version="1.0" encoding="utf-8"?>
<ds:datastoreItem xmlns:ds="http://schemas.openxmlformats.org/officeDocument/2006/customXml" ds:itemID="{23095D8B-1036-4CD5-8D0B-8B3723853474}">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BBGG</vt:lpstr>
      <vt:lpstr>EERR</vt:lpstr>
      <vt:lpstr>FFFF</vt:lpstr>
      <vt:lpstr>PN</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Jugarte</dc:creator>
  <cp:keywords/>
  <dc:description/>
  <cp:lastModifiedBy>Antonella Magali Ugarte</cp:lastModifiedBy>
  <cp:revision/>
  <cp:lastPrinted>2025-03-28T19:32:28Z</cp:lastPrinted>
  <dcterms:created xsi:type="dcterms:W3CDTF">2015-06-05T18:19:34Z</dcterms:created>
  <dcterms:modified xsi:type="dcterms:W3CDTF">2025-08-14T13:43:11Z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ies>
</file>