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3.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arcelo\Documents\Juani\Firma Digital\"/>
    </mc:Choice>
  </mc:AlternateContent>
  <xr:revisionPtr revIDLastSave="0" documentId="8_{531CE8EF-45A4-4F2C-A201-5737197B37AF}" xr6:coauthVersionLast="47" xr6:coauthVersionMax="47" xr10:uidLastSave="{00000000-0000-0000-0000-000000000000}"/>
  <bookViews>
    <workbookView xWindow="-120" yWindow="-120" windowWidth="20730" windowHeight="11160" tabRatio="626" activeTab="4" xr2:uid="{00000000-000D-0000-FFFF-FFFF00000000}"/>
  </bookViews>
  <sheets>
    <sheet name="BBGG" sheetId="4" r:id="rId1"/>
    <sheet name="EERR" sheetId="20" r:id="rId2"/>
    <sheet name="FFFF" sheetId="19" r:id="rId3"/>
    <sheet name="PN" sheetId="7" r:id="rId4"/>
    <sheet name="NOTAS" sheetId="8"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81" i="8" l="1"/>
  <c r="L681" i="8"/>
  <c r="K681" i="8"/>
  <c r="J681" i="8"/>
  <c r="I681" i="8"/>
  <c r="H681" i="8"/>
  <c r="G681" i="8"/>
  <c r="F681" i="8"/>
  <c r="E681" i="8"/>
  <c r="D681" i="8"/>
  <c r="C681" i="8"/>
  <c r="F741" i="8" l="1"/>
  <c r="F754" i="8" s="1"/>
  <c r="F764" i="8" s="1"/>
  <c r="F790" i="8" s="1"/>
  <c r="E741" i="8"/>
  <c r="E754" i="8" s="1"/>
  <c r="E764" i="8" s="1"/>
  <c r="E790" i="8" s="1"/>
  <c r="B670" i="8"/>
  <c r="B682" i="8" s="1"/>
  <c r="B669" i="8"/>
  <c r="B681" i="8" s="1"/>
  <c r="F590" i="8"/>
  <c r="F635" i="8" s="1"/>
  <c r="D339" i="8"/>
  <c r="D340" i="8" s="1"/>
  <c r="C339" i="8"/>
  <c r="C340" i="8" s="1"/>
  <c r="F792" i="8"/>
  <c r="E792" i="8"/>
  <c r="F787" i="8"/>
  <c r="E787" i="8"/>
  <c r="F761" i="8"/>
  <c r="E761" i="8"/>
  <c r="F750" i="8"/>
  <c r="E750" i="8"/>
  <c r="E734" i="8"/>
  <c r="D734" i="8"/>
  <c r="C734" i="8"/>
  <c r="K669" i="8"/>
  <c r="J669" i="8"/>
  <c r="I669" i="8"/>
  <c r="H669" i="8"/>
  <c r="F669" i="8"/>
  <c r="E669" i="8"/>
  <c r="D669" i="8"/>
  <c r="C669" i="8"/>
  <c r="L668" i="8"/>
  <c r="G668" i="8"/>
  <c r="M668" i="8" s="1"/>
  <c r="L667" i="8"/>
  <c r="G667" i="8"/>
  <c r="M667" i="8" s="1"/>
  <c r="L666" i="8"/>
  <c r="G666" i="8"/>
  <c r="L665" i="8"/>
  <c r="G665" i="8"/>
  <c r="L664" i="8"/>
  <c r="G664" i="8"/>
  <c r="L663" i="8"/>
  <c r="G663" i="8"/>
  <c r="E652" i="8"/>
  <c r="D652" i="8"/>
  <c r="F646" i="8"/>
  <c r="F644" i="8"/>
  <c r="F645" i="8" s="1"/>
  <c r="F638" i="8"/>
  <c r="F634" i="8"/>
  <c r="F628" i="8"/>
  <c r="B601" i="8"/>
  <c r="B638" i="8" s="1"/>
  <c r="B646" i="8" s="1"/>
  <c r="B600" i="8"/>
  <c r="B637" i="8" s="1"/>
  <c r="B645" i="8" s="1"/>
  <c r="F599" i="8"/>
  <c r="F600" i="8" s="1"/>
  <c r="F589" i="8"/>
  <c r="F583" i="8"/>
  <c r="D506" i="8"/>
  <c r="C506" i="8"/>
  <c r="D497" i="8"/>
  <c r="C497" i="8"/>
  <c r="D482" i="8"/>
  <c r="C482" i="8"/>
  <c r="D474" i="8"/>
  <c r="C474" i="8"/>
  <c r="C463" i="8"/>
  <c r="D457" i="8"/>
  <c r="D463" i="8" s="1"/>
  <c r="E451" i="8"/>
  <c r="D451" i="8"/>
  <c r="C451" i="8"/>
  <c r="F450" i="8"/>
  <c r="F449" i="8"/>
  <c r="F448" i="8"/>
  <c r="F447" i="8"/>
  <c r="F446" i="8"/>
  <c r="F445" i="8"/>
  <c r="D440" i="8"/>
  <c r="C440" i="8"/>
  <c r="D428" i="8"/>
  <c r="C428" i="8"/>
  <c r="D421" i="8"/>
  <c r="C421" i="8"/>
  <c r="E406" i="8"/>
  <c r="E399" i="8"/>
  <c r="E384" i="8"/>
  <c r="E375" i="8"/>
  <c r="H202" i="8"/>
  <c r="H212" i="8" s="1"/>
  <c r="H213" i="8" s="1"/>
  <c r="H214" i="8" s="1"/>
  <c r="E202" i="8"/>
  <c r="E205" i="8" s="1"/>
  <c r="E206" i="8" s="1"/>
  <c r="E207" i="8" s="1"/>
  <c r="E208" i="8" s="1"/>
  <c r="E212" i="8"/>
  <c r="E213" i="8" s="1"/>
  <c r="E214" i="8" s="1"/>
  <c r="D356" i="8"/>
  <c r="C356" i="8"/>
  <c r="D331" i="8"/>
  <c r="C331" i="8"/>
  <c r="D321" i="8"/>
  <c r="C321" i="8"/>
  <c r="D314" i="8"/>
  <c r="C314" i="8"/>
  <c r="D296" i="8"/>
  <c r="C296" i="8"/>
  <c r="D289" i="8"/>
  <c r="C289" i="8"/>
  <c r="D275" i="8"/>
  <c r="C275" i="8"/>
  <c r="D267" i="8"/>
  <c r="C267" i="8"/>
  <c r="D249" i="8"/>
  <c r="C249" i="8"/>
  <c r="F228" i="8"/>
  <c r="D228" i="8"/>
  <c r="G215" i="8"/>
  <c r="D215" i="8"/>
  <c r="G209" i="8"/>
  <c r="D209" i="8"/>
  <c r="H65" i="8"/>
  <c r="G65" i="8"/>
  <c r="F65" i="8"/>
  <c r="D65" i="8"/>
  <c r="H56" i="8"/>
  <c r="G56" i="8"/>
  <c r="F56" i="8"/>
  <c r="D56" i="8"/>
  <c r="C222" i="8" l="1"/>
  <c r="C224" i="8" s="1"/>
  <c r="C226" i="8" s="1"/>
  <c r="E222" i="8"/>
  <c r="F222" i="8" s="1"/>
  <c r="I202" i="8"/>
  <c r="H205" i="8"/>
  <c r="H206" i="8" s="1"/>
  <c r="H207" i="8" s="1"/>
  <c r="H208" i="8" s="1"/>
  <c r="C342" i="8"/>
  <c r="D233" i="8"/>
  <c r="D283" i="8" s="1"/>
  <c r="D293" i="8" s="1"/>
  <c r="D307" i="8" s="1"/>
  <c r="D317" i="8" s="1"/>
  <c r="D334" i="8" s="1"/>
  <c r="D347" i="8" s="1"/>
  <c r="D358" i="8" s="1"/>
  <c r="D342" i="8"/>
  <c r="C233" i="8"/>
  <c r="C251" i="8" s="1"/>
  <c r="C269" i="8" s="1"/>
  <c r="D222" i="8"/>
  <c r="F451" i="8"/>
  <c r="C223" i="8"/>
  <c r="C225" i="8" s="1"/>
  <c r="L669" i="8"/>
  <c r="M664" i="8"/>
  <c r="G669" i="8"/>
  <c r="M665" i="8"/>
  <c r="D217" i="8"/>
  <c r="G217" i="8"/>
  <c r="D251" i="8"/>
  <c r="D269" i="8" s="1"/>
  <c r="C277" i="8"/>
  <c r="F636" i="8"/>
  <c r="F637" i="8" s="1"/>
  <c r="D277" i="8"/>
  <c r="M663" i="8"/>
  <c r="F591" i="8"/>
  <c r="F592" i="8" s="1"/>
  <c r="M666" i="8"/>
  <c r="C360" i="8"/>
  <c r="C283" i="8"/>
  <c r="C293" i="8" s="1"/>
  <c r="C307" i="8" s="1"/>
  <c r="C317" i="8" s="1"/>
  <c r="D360" i="8"/>
  <c r="F202" i="8"/>
  <c r="D34" i="4"/>
  <c r="D327" i="8" l="1"/>
  <c r="M669" i="8"/>
  <c r="B390" i="8"/>
  <c r="D410" i="8" s="1"/>
  <c r="D418" i="8"/>
  <c r="D425" i="8" s="1"/>
  <c r="D435" i="8" s="1"/>
  <c r="D456" i="8" s="1"/>
  <c r="D468" i="8" s="1"/>
  <c r="D477" i="8" s="1"/>
  <c r="D485" i="8" s="1"/>
  <c r="D502" i="8" s="1"/>
  <c r="D361" i="8"/>
  <c r="D362" i="8" s="1"/>
  <c r="E407" i="8"/>
  <c r="E409" i="8" s="1"/>
  <c r="E410" i="8" s="1"/>
  <c r="C361" i="8"/>
  <c r="C362" i="8" s="1"/>
  <c r="E385" i="8"/>
  <c r="E387" i="8" s="1"/>
  <c r="E388" i="8" s="1"/>
  <c r="C327" i="8"/>
  <c r="C334" i="8"/>
  <c r="C347" i="8" s="1"/>
  <c r="C358" i="8" s="1"/>
  <c r="C418" i="8" l="1"/>
  <c r="C425" i="8" s="1"/>
  <c r="C435" i="8" s="1"/>
  <c r="C456" i="8" s="1"/>
  <c r="C468" i="8" s="1"/>
  <c r="C477" i="8" s="1"/>
  <c r="C485" i="8" s="1"/>
  <c r="C502" i="8" s="1"/>
  <c r="B366" i="8"/>
  <c r="D388" i="8" s="1"/>
  <c r="E51" i="20"/>
  <c r="E71" i="20" l="1"/>
  <c r="D40" i="4" l="1"/>
  <c r="D30" i="4" l="1"/>
  <c r="E30" i="4"/>
  <c r="E34" i="4"/>
  <c r="E10" i="20" l="1"/>
  <c r="F28" i="19" l="1"/>
  <c r="F36" i="19"/>
  <c r="D37" i="4" l="1"/>
  <c r="L18" i="7" l="1"/>
  <c r="E55" i="20" l="1"/>
  <c r="E36" i="19"/>
  <c r="H17" i="4"/>
  <c r="D13" i="4" l="1"/>
  <c r="K18" i="7" l="1"/>
  <c r="J18" i="7"/>
  <c r="I18" i="7"/>
  <c r="H18" i="7"/>
  <c r="G18" i="7"/>
  <c r="F18" i="7"/>
  <c r="E18" i="7"/>
  <c r="D18" i="7"/>
  <c r="C18" i="7"/>
  <c r="E24" i="4" l="1"/>
  <c r="D24" i="4"/>
  <c r="E19" i="4"/>
  <c r="D19" i="4"/>
  <c r="E13" i="4"/>
  <c r="E67" i="20" l="1"/>
  <c r="E16" i="20" l="1"/>
  <c r="E31" i="20"/>
  <c r="H13" i="4"/>
  <c r="F6" i="19" l="1"/>
  <c r="M8" i="7" s="1"/>
  <c r="E6" i="19"/>
  <c r="L8" i="7" s="1"/>
  <c r="B4" i="19"/>
  <c r="B4" i="7" s="1"/>
  <c r="H22" i="4"/>
  <c r="F14" i="19"/>
  <c r="F11" i="19"/>
  <c r="E63" i="20"/>
  <c r="E60" i="20"/>
  <c r="E42" i="20"/>
  <c r="E38" i="20"/>
  <c r="I40" i="4"/>
  <c r="I22" i="4"/>
  <c r="I17" i="4"/>
  <c r="I13" i="4"/>
  <c r="I9" i="4"/>
  <c r="E40" i="4"/>
  <c r="E37" i="4"/>
  <c r="E9" i="4"/>
  <c r="E26" i="4" s="1"/>
  <c r="E59" i="20" l="1"/>
  <c r="F16" i="19"/>
  <c r="F18" i="19" s="1"/>
  <c r="F38" i="19" s="1"/>
  <c r="F40" i="19" s="1"/>
  <c r="I26" i="4"/>
  <c r="I28" i="4" s="1"/>
  <c r="I45" i="4" s="1"/>
  <c r="E43" i="4"/>
  <c r="E45" i="4" l="1"/>
  <c r="D9" i="4" l="1"/>
  <c r="D26" i="4" s="1"/>
  <c r="E28" i="19"/>
  <c r="E14" i="19"/>
  <c r="E11" i="19"/>
  <c r="E36" i="20"/>
  <c r="H40" i="4"/>
  <c r="D43" i="4" l="1"/>
  <c r="D45" i="4" s="1"/>
  <c r="E16" i="19"/>
  <c r="E18" i="19" s="1"/>
  <c r="E38" i="19" s="1"/>
  <c r="E40" i="19" s="1"/>
  <c r="E53" i="20"/>
  <c r="E75" i="20" l="1"/>
  <c r="B18" i="7"/>
  <c r="E77" i="20" l="1"/>
  <c r="H50" i="4" l="1"/>
  <c r="I50" i="4"/>
  <c r="I49" i="4"/>
  <c r="H49" i="4"/>
  <c r="B19" i="7" l="1"/>
  <c r="I7" i="4" l="1"/>
  <c r="H7" i="4"/>
  <c r="E48" i="4" l="1"/>
  <c r="I48" i="4" l="1"/>
  <c r="D48" i="4" l="1"/>
  <c r="H48" i="4" s="1"/>
  <c r="D71" i="20" l="1"/>
  <c r="D42" i="20" l="1"/>
  <c r="D38" i="20"/>
  <c r="D10" i="20"/>
  <c r="D31" i="20"/>
  <c r="D55" i="20"/>
  <c r="D63" i="20"/>
  <c r="D36" i="20" l="1"/>
  <c r="D53" i="20" s="1"/>
  <c r="H12" i="4" l="1"/>
  <c r="H9" i="4" s="1"/>
  <c r="H26" i="4" s="1"/>
  <c r="H28" i="4" s="1"/>
  <c r="H45" i="4" s="1"/>
  <c r="D68" i="20" l="1"/>
  <c r="D67" i="20" s="1"/>
  <c r="D61" i="20" l="1"/>
  <c r="D60" i="20" s="1"/>
  <c r="D59" i="20" s="1"/>
  <c r="D75" i="20" s="1"/>
  <c r="D77" i="20" s="1"/>
</calcChain>
</file>

<file path=xl/sharedStrings.xml><?xml version="1.0" encoding="utf-8"?>
<sst xmlns="http://schemas.openxmlformats.org/spreadsheetml/2006/main" count="1135" uniqueCount="696">
  <si>
    <t>INFORMACIÓN GENERAL DE LA ENTIDAD</t>
  </si>
  <si>
    <t>BALANCE GENERAL</t>
  </si>
  <si>
    <t>ESTADO DE RESULTADO</t>
  </si>
  <si>
    <t>Índice</t>
  </si>
  <si>
    <t>Información al 31/12/2024</t>
  </si>
  <si>
    <t>1.            IDENTIFICACIÓN</t>
  </si>
  <si>
    <t>Razón Social:</t>
  </si>
  <si>
    <t>Cadiem Casa de Bolsa S.A.</t>
  </si>
  <si>
    <t>Registro CNV:</t>
  </si>
  <si>
    <t>N° 017 según Res. N° 754/04</t>
  </si>
  <si>
    <t>Código Bolsa:</t>
  </si>
  <si>
    <t>N° 017 según Res N° 524/04</t>
  </si>
  <si>
    <t>Dirección Oficina Principal:</t>
  </si>
  <si>
    <t>Quesada N° 4926 Edif. Atlas Center Piso 6i</t>
  </si>
  <si>
    <t>Teléfono:</t>
  </si>
  <si>
    <t>(021) 610-720</t>
  </si>
  <si>
    <t>E-mail:</t>
  </si>
  <si>
    <t>cadiem@cadiem.com.py</t>
  </si>
  <si>
    <t>Sitio Página Web:</t>
  </si>
  <si>
    <t>www.cadiem.com.py</t>
  </si>
  <si>
    <t>Domicilio Legal:</t>
  </si>
  <si>
    <t>2.            ANTECEDENTES DE CONSTITUCIÓN DE LA SOCIEDAD</t>
  </si>
  <si>
    <t>Escritura N°: 334 Fecha: 12/11/2003 Inscripción en Registro Público: N° 03, Serie C, Folio 28 y sgtes. Sección Contratos Fecha: 07/01/2004; Escritura N°: 001 Fecha: 02/01/2007 Inscripción en Registro Público: N° 291, Serie E, Folio 2581 y sgtes. Sección Contratos Fecha: 17/04/2007; Escritura N°: 878 Fecha: 24/10/211 Inscripción en Registro Público: N° 28, Serie F, Folio 220 y sgtes. Fecha: 06/04/2012; Escritura N°: 1486 Fecha: 28/11/2014 Inscripción en Registro Público: N° 164. Serie I, Folio 2153 Fecha: 16/02/2015; Escritura N°: 455 Fecha: 02/06/2017 Inscripción en Registro Público: N° 1. Serie Comercial, Folio 1/15 Fecha: 17/08/2017, reingreso 19/09/2017.</t>
  </si>
  <si>
    <t>3.            Administración</t>
  </si>
  <si>
    <t>CARGO</t>
  </si>
  <si>
    <t>NOMBRE Y APELLIDO</t>
  </si>
  <si>
    <t>Representantes Legales</t>
  </si>
  <si>
    <t>Presidente</t>
  </si>
  <si>
    <t>Elías Miguel Gelay</t>
  </si>
  <si>
    <t>Vice-presidente</t>
  </si>
  <si>
    <t>César Paredes Franco</t>
  </si>
  <si>
    <t>Director</t>
  </si>
  <si>
    <t>Gloria Ayala Person</t>
  </si>
  <si>
    <t>Sindico</t>
  </si>
  <si>
    <t>Juana Pabla Galeano</t>
  </si>
  <si>
    <t>Plana Ejecutiva</t>
  </si>
  <si>
    <t>Directora de Negocios</t>
  </si>
  <si>
    <t>Natalia Raquel Trinidad</t>
  </si>
  <si>
    <t>Director de Tecnología</t>
  </si>
  <si>
    <t>Sergio Canesse</t>
  </si>
  <si>
    <t>Directora Financiera</t>
  </si>
  <si>
    <t>Fatima Flecha</t>
  </si>
  <si>
    <t>Auditoría Interna</t>
  </si>
  <si>
    <r>
      <t xml:space="preserve">Jessica Pamela Díaz </t>
    </r>
    <r>
      <rPr>
        <b/>
        <sz val="8"/>
        <color theme="1"/>
        <rFont val="Gantari"/>
      </rPr>
      <t>(*)</t>
    </r>
  </si>
  <si>
    <t>Contador</t>
  </si>
  <si>
    <t>Jorge Ramón Ugarte</t>
  </si>
  <si>
    <t>Oficial de Cumplimiento</t>
  </si>
  <si>
    <t>Pedro Galeano</t>
  </si>
  <si>
    <t xml:space="preserve">(*) Jessica Pamela Diaz, ejerció sus funciones como auditor interno hasta la fecha 17/02/2025, Rolando Fernández quedó en el puesto de Auditor Interno interino a partir de la fecha 18/02/2024.
 </t>
  </si>
  <si>
    <t>4.            CAPITAL Y PROPIEDAD</t>
  </si>
  <si>
    <t>El capital social se fija en Gs. 60.000.000.000 según Acta de Asamblea N° 34 de fecha 25/03/2022, distribuido en 60.000 acciones nominativas con Valor Nominal Gs. 1.000.000, de Clase Ordinaria Voto Múltiple (OVM) Ordinaria Simple (OS) y Preferidas.</t>
  </si>
  <si>
    <t>Capital Emitido</t>
  </si>
  <si>
    <t>Gs. 60.000.000.000</t>
  </si>
  <si>
    <t>Capital Suscripto</t>
  </si>
  <si>
    <t>Gs. 46.864.000.000</t>
  </si>
  <si>
    <t>Capital Integrado</t>
  </si>
  <si>
    <t>Gs.40.0000.000.000</t>
  </si>
  <si>
    <t>Valor Nominal de las Acciones</t>
  </si>
  <si>
    <t>Gs. 1.000.000</t>
  </si>
  <si>
    <t>Cuadro de Capital Integrado</t>
  </si>
  <si>
    <t>N°</t>
  </si>
  <si>
    <t>Accionista</t>
  </si>
  <si>
    <t>Cantidad de Acciones</t>
  </si>
  <si>
    <t xml:space="preserve">Clase </t>
  </si>
  <si>
    <t>Voto</t>
  </si>
  <si>
    <t>Monto</t>
  </si>
  <si>
    <t>% de participación en capital integrado</t>
  </si>
  <si>
    <t>Nominativa</t>
  </si>
  <si>
    <t>OVM</t>
  </si>
  <si>
    <t>OS</t>
  </si>
  <si>
    <t>Preferida A</t>
  </si>
  <si>
    <t>Preferida B</t>
  </si>
  <si>
    <t>Preferida C</t>
  </si>
  <si>
    <t>TOTAL</t>
  </si>
  <si>
    <t>Cuadro de Capital Suscripto</t>
  </si>
  <si>
    <t>% de participación en capital suscripto</t>
  </si>
  <si>
    <t>Cuadro s/ Res. 1/19 expresado en el Anexo de Capital</t>
  </si>
  <si>
    <t>5.            AUDITOR EXTERNO INDEPENDIENTE</t>
  </si>
  <si>
    <t>BCA - Benítez Codas &amp; Asociados</t>
  </si>
  <si>
    <t>SIV N° AE015</t>
  </si>
  <si>
    <t>Dirección:</t>
  </si>
  <si>
    <t>Avenida Brasilia 707 Asunción - Paraguay</t>
  </si>
  <si>
    <t>021 212 505</t>
  </si>
  <si>
    <t>6.            PERSONAS Y EMPRESAS VINCULADAS</t>
  </si>
  <si>
    <r>
      <t xml:space="preserve">6.1         </t>
    </r>
    <r>
      <rPr>
        <b/>
        <u/>
        <sz val="11"/>
        <color theme="1"/>
        <rFont val="Gantari"/>
      </rPr>
      <t>Vinculada Controlante</t>
    </r>
  </si>
  <si>
    <t>Denominación:</t>
  </si>
  <si>
    <t>Cadiem A.F.P.I.S.A.</t>
  </si>
  <si>
    <t>Actividad Principal:</t>
  </si>
  <si>
    <t>Administradora de Fondos de Inversión</t>
  </si>
  <si>
    <t>Participación dentro del Capital:</t>
  </si>
  <si>
    <t>Votos:</t>
  </si>
  <si>
    <r>
      <t xml:space="preserve">6.2         </t>
    </r>
    <r>
      <rPr>
        <b/>
        <u/>
        <sz val="11"/>
        <color theme="1"/>
        <rFont val="Gantari"/>
      </rPr>
      <t>Personas Vinculadas</t>
    </r>
  </si>
  <si>
    <t>Elías Miguel Gelay:</t>
  </si>
  <si>
    <t>Presidente con el 21,96% de los Votos - 13,46% del Capital</t>
  </si>
  <si>
    <t>César Paredes Franco:</t>
  </si>
  <si>
    <t>Vice-Presidente con el 21,96% de los Votos – 13,46% del Capital</t>
  </si>
  <si>
    <t>Gloria Ayala Person:</t>
  </si>
  <si>
    <t>Director con el 21,96% de los Votos – 13,58 % del Capital</t>
  </si>
  <si>
    <t>Liliana Yolanda Meza:</t>
  </si>
  <si>
    <t>Accionista con el 21,56% de los Votos – 12,56 % del Capital</t>
  </si>
  <si>
    <t>Juana Pabla Galeano:</t>
  </si>
  <si>
    <t>Síndico</t>
  </si>
  <si>
    <t>Natalia Raquel Trinidad:</t>
  </si>
  <si>
    <t>Auditor Interno</t>
  </si>
  <si>
    <t>Mathias Velazquez:</t>
  </si>
  <si>
    <t>Gerente Comercial</t>
  </si>
  <si>
    <t>Mario Cortese:</t>
  </si>
  <si>
    <t>Sub Gerente de Finanzas</t>
  </si>
  <si>
    <t>Judith Vera:</t>
  </si>
  <si>
    <t>Gerente de Talentos Humanos</t>
  </si>
  <si>
    <t>CADIEM CASA DE BOLSA S.A.</t>
  </si>
  <si>
    <t>Correspondiente al 31/12/2024, presentado en forma comparativa con el ejercicio cerrado al 31/12/2023</t>
  </si>
  <si>
    <t>EN GUARANIES</t>
  </si>
  <si>
    <t>ACTIVO</t>
  </si>
  <si>
    <t>Nota</t>
  </si>
  <si>
    <t>PASIVO</t>
  </si>
  <si>
    <t>Activo Corriente</t>
  </si>
  <si>
    <t>Pasivo Corriente</t>
  </si>
  <si>
    <t>Disponibilidades</t>
  </si>
  <si>
    <t>Documentos y Cuentas por Pagar</t>
  </si>
  <si>
    <t>Caja</t>
  </si>
  <si>
    <t>Acreedores por Intermediación</t>
  </si>
  <si>
    <t>5.K</t>
  </si>
  <si>
    <t>Bancos Cuenta Propia</t>
  </si>
  <si>
    <t>5.D</t>
  </si>
  <si>
    <t>Acreedores Varios</t>
  </si>
  <si>
    <t>5.J</t>
  </si>
  <si>
    <t>Bancos Cuenta Compensadora</t>
  </si>
  <si>
    <t>Cuenta a Pagar a Personas y Empresas Relacionadas</t>
  </si>
  <si>
    <t>ANEXO V</t>
  </si>
  <si>
    <t>Inversiones Temporarias</t>
  </si>
  <si>
    <t>ANEXO I</t>
  </si>
  <si>
    <t>Préstamos Financieros</t>
  </si>
  <si>
    <t>Títulos de Renta Fija</t>
  </si>
  <si>
    <t>Préstamos en Bancos</t>
  </si>
  <si>
    <t>5.H</t>
  </si>
  <si>
    <t>Títulos de Renta Fija en Reporto</t>
  </si>
  <si>
    <t>Sobregiro en Cuenta Corriente</t>
  </si>
  <si>
    <t>Títulos de Renta Fija en Garantía</t>
  </si>
  <si>
    <t>Operaciones en Reporto</t>
  </si>
  <si>
    <t>5.I</t>
  </si>
  <si>
    <t>Títulos de Renta Variable</t>
  </si>
  <si>
    <t>Provisiones</t>
  </si>
  <si>
    <t>Impuesto a la Renta a Pagar</t>
  </si>
  <si>
    <t>Créditos</t>
  </si>
  <si>
    <t>IVA a Pagar</t>
  </si>
  <si>
    <t>Deudores por Intermediación</t>
  </si>
  <si>
    <t>5.E</t>
  </si>
  <si>
    <t>Retenciones de Impuestos</t>
  </si>
  <si>
    <t>Documentos y Cuentas por Cobrar</t>
  </si>
  <si>
    <t>Aporte y Retenciones a Pagar</t>
  </si>
  <si>
    <t>Deudores Varios</t>
  </si>
  <si>
    <t>Otros Pasivos</t>
  </si>
  <si>
    <t>Cuentas por Cobrar a Personas y Empresas Relacionadas</t>
  </si>
  <si>
    <t>Dividendos a Pagar</t>
  </si>
  <si>
    <t>Otros Activos</t>
  </si>
  <si>
    <t>Otros Pasivos Corrientes</t>
  </si>
  <si>
    <t>5.M</t>
  </si>
  <si>
    <t>Otros Activos Corrientes</t>
  </si>
  <si>
    <t>5.G</t>
  </si>
  <si>
    <t>TOTAL ACTIVO CORRIENTE</t>
  </si>
  <si>
    <t>TOTAL PASIVO CORRIENTE</t>
  </si>
  <si>
    <t>ACTIVO NO CORRIENTE</t>
  </si>
  <si>
    <t>TOTAL PASIVO</t>
  </si>
  <si>
    <t>Inversiones Permanentes</t>
  </si>
  <si>
    <t>PATRIMONIO NETO</t>
  </si>
  <si>
    <t>Títulos Renta Variable</t>
  </si>
  <si>
    <t>Capital</t>
  </si>
  <si>
    <t>VPN</t>
  </si>
  <si>
    <t>Acción de la Bolsa de Valores</t>
  </si>
  <si>
    <t>Valuación Acción BVA</t>
  </si>
  <si>
    <r>
      <t xml:space="preserve">Inmuebles </t>
    </r>
    <r>
      <rPr>
        <b/>
        <sz val="8"/>
        <color rgb="FF000000"/>
        <rFont val="Gantari"/>
      </rPr>
      <t>(*)</t>
    </r>
  </si>
  <si>
    <t>Reserva Legal</t>
  </si>
  <si>
    <t>Bienes de Uso</t>
  </si>
  <si>
    <t>ANEXO II</t>
  </si>
  <si>
    <t>Reserva de Revalúo</t>
  </si>
  <si>
    <t>Bienes de Uso - Costo Revaluado</t>
  </si>
  <si>
    <t>Resultado del Ejercicio</t>
  </si>
  <si>
    <t>(Depreciación Acumulada)</t>
  </si>
  <si>
    <t>Activos Intangibles y Cargos Diferidos</t>
  </si>
  <si>
    <t>ANEXO III</t>
  </si>
  <si>
    <t>Licencia</t>
  </si>
  <si>
    <t>(Amortización Acumulada)</t>
  </si>
  <si>
    <t>Otros Activos No Corrientes</t>
  </si>
  <si>
    <t>Total Patrimonio Neto</t>
  </si>
  <si>
    <t>Gastos no Devengados</t>
  </si>
  <si>
    <t>TOTAL ACTIVO NO CORRIENTE</t>
  </si>
  <si>
    <t>TOTAL ACTIVO</t>
  </si>
  <si>
    <t>TOTAL PASIVO Y PATRIMONIO NETO</t>
  </si>
  <si>
    <t>CUENTA DE ORDEN</t>
  </si>
  <si>
    <t>Cuenta de Orden</t>
  </si>
  <si>
    <t>Deudores Crédito Gs.</t>
  </si>
  <si>
    <t>Acreedor Gs.</t>
  </si>
  <si>
    <t>Deudores Crédito USD</t>
  </si>
  <si>
    <t>Acreedor USD</t>
  </si>
  <si>
    <t>(*) Reexpresado a efectos informativos, en el periodo 2023 el saldo figuraba como Activo Corriente.</t>
  </si>
  <si>
    <r>
      <t>Las 12 notas -</t>
    </r>
    <r>
      <rPr>
        <i/>
        <sz val="10"/>
        <color rgb="FFFF0000"/>
        <rFont val="Gantari"/>
      </rPr>
      <t xml:space="preserve"> </t>
    </r>
    <r>
      <rPr>
        <i/>
        <sz val="10"/>
        <color theme="1"/>
        <rFont val="Gantari"/>
      </rPr>
      <t>Anexo I - Anexo II - Anexo III - Anexo de Capital que acompañan forman parte integral de los estados financieros y Anexo V</t>
    </r>
  </si>
  <si>
    <t>CONCEPTO</t>
  </si>
  <si>
    <t>INGRESOS OPERATIVOS</t>
  </si>
  <si>
    <t>Comisiones por Operación en Rueda</t>
  </si>
  <si>
    <t>Por Intermediación Acción en Rueda</t>
  </si>
  <si>
    <t>Por Intermediación Renta Fija en Rueda</t>
  </si>
  <si>
    <t>Comisión por Operaciones Fuera de Rueda</t>
  </si>
  <si>
    <t>Por Intermediación Acción Fuera de Rueda</t>
  </si>
  <si>
    <t>Por Intermediación Renta Fija Fuera de Rueda</t>
  </si>
  <si>
    <t>Comisión por Contratos de Colocación Primaria</t>
  </si>
  <si>
    <t>Comisiones por Contratos de Colocación Primaria de Acciones</t>
  </si>
  <si>
    <t>Comisiones por Contratos de Colocación Primaria en Renta Fija</t>
  </si>
  <si>
    <t>Ingresos por Administración de Cartera</t>
  </si>
  <si>
    <t>Ingresos por Custodia de Valores</t>
  </si>
  <si>
    <t>Ingresos por Asesoría Financiera</t>
  </si>
  <si>
    <t>Ingresos por Intereses y Dividendos de Cartera Propia</t>
  </si>
  <si>
    <t>Ingresos por Venta de Cartera Propia</t>
  </si>
  <si>
    <t>Egresos por Venta de Cartera Propia</t>
  </si>
  <si>
    <t>Ingresos por Venta de Cartera Propia a Personas y Empresas Relacionadas</t>
  </si>
  <si>
    <r>
      <t xml:space="preserve">Ingresos por Operaciones y Servicios a Personas Relacionadas </t>
    </r>
    <r>
      <rPr>
        <b/>
        <sz val="8"/>
        <rFont val="Gantari"/>
      </rPr>
      <t>(*)</t>
    </r>
  </si>
  <si>
    <t>Ingresos por Operaciones y Servicios Extrabursátiles</t>
  </si>
  <si>
    <t>Otros Ingresos Operativos (*)</t>
  </si>
  <si>
    <t>5.P</t>
  </si>
  <si>
    <t>GASTOS OPERATIVOS</t>
  </si>
  <si>
    <t>Gastos por Comisiones y Servicios</t>
  </si>
  <si>
    <t>Aranceles por Negociación Bolsa de Valores</t>
  </si>
  <si>
    <t>Otros Gastos Operativos</t>
  </si>
  <si>
    <t>5.Q</t>
  </si>
  <si>
    <t>RESULTADO OPERATIVO BRUTO</t>
  </si>
  <si>
    <t>GASTOS DE COMERCIALIZACIÓN</t>
  </si>
  <si>
    <t>Publicidad</t>
  </si>
  <si>
    <t>Folletos e Impresiones</t>
  </si>
  <si>
    <t>Otros Gastos de Comercialización</t>
  </si>
  <si>
    <t>GASTOS DE ADMINISTRACIÓN</t>
  </si>
  <si>
    <t>Servicios Personales</t>
  </si>
  <si>
    <t>Previsión, Amortización y Depreciaciones</t>
  </si>
  <si>
    <t>Mantenimiento</t>
  </si>
  <si>
    <t>Alquileres</t>
  </si>
  <si>
    <t>Gastos Generales</t>
  </si>
  <si>
    <t>Seguros</t>
  </si>
  <si>
    <t>Multas</t>
  </si>
  <si>
    <t>Impuestos, Tasas y Contribuciones</t>
  </si>
  <si>
    <t>Otros Gastos de Administración</t>
  </si>
  <si>
    <t>RESULTADO OPERATIVO NETO</t>
  </si>
  <si>
    <t>OTROS INGRESOS Y EGRESOS</t>
  </si>
  <si>
    <t>5.R</t>
  </si>
  <si>
    <t>Otros Ingresos</t>
  </si>
  <si>
    <t>Otros Egresos</t>
  </si>
  <si>
    <t>RESULTADOS FINANCIEROS</t>
  </si>
  <si>
    <t>Generados por Activos</t>
  </si>
  <si>
    <t>Intereses Cobrados</t>
  </si>
  <si>
    <t xml:space="preserve"> - </t>
  </si>
  <si>
    <t>Diferencia de Cambio</t>
  </si>
  <si>
    <t>Generados por Pasivos</t>
  </si>
  <si>
    <t>Intereses Pagados</t>
  </si>
  <si>
    <t>RESULTADO EXTRAORDINARIO</t>
  </si>
  <si>
    <t>Ingresos Extraordinarios</t>
  </si>
  <si>
    <t>Egresos Extraordinarios</t>
  </si>
  <si>
    <t>AJUSTE DE RESULTADO DE EJERCICIOS ANTERIORES</t>
  </si>
  <si>
    <t>Ingresos</t>
  </si>
  <si>
    <t>Egresos</t>
  </si>
  <si>
    <t>UTILIDAD O (PERDIDA)</t>
  </si>
  <si>
    <t>IMPUESTO A LA RENTA</t>
  </si>
  <si>
    <t>RESULTADO DEL EJERCICIO</t>
  </si>
  <si>
    <r>
      <rPr>
        <b/>
        <sz val="9"/>
        <color theme="1"/>
        <rFont val="Gantari"/>
      </rPr>
      <t>(*)</t>
    </r>
    <r>
      <rPr>
        <sz val="11"/>
        <color theme="1"/>
        <rFont val="Gantari"/>
      </rPr>
      <t xml:space="preserve"> El periodo comparativo fue reexpresado a efectos informativos</t>
    </r>
  </si>
  <si>
    <t>ESTADO DE FLUJO DE EFECTIVO</t>
  </si>
  <si>
    <t>1.</t>
  </si>
  <si>
    <t xml:space="preserve">FLUJO DE EFECTIVO POR LAS ACTIVIDADES OPERATIVAS </t>
  </si>
  <si>
    <t>Ingresos en Efectivo por comisiones y otros</t>
  </si>
  <si>
    <t>Efectivo pagado a empleados</t>
  </si>
  <si>
    <t xml:space="preserve">Efectivo Generado (usado) por otras actividades </t>
  </si>
  <si>
    <t>Total de Efectivo de las Actividades operativas antes de cambios en los activos de operación</t>
  </si>
  <si>
    <t>(Aumento) Disminución en los activos de operación</t>
  </si>
  <si>
    <t>Fondos Colocados a corto plazo</t>
  </si>
  <si>
    <t>Aumento (Disminución) en pasivos operativos</t>
  </si>
  <si>
    <t>Pagos a Proveedores</t>
  </si>
  <si>
    <t>Efectivo neto de Actividades de Operación antes de impuestos</t>
  </si>
  <si>
    <t>Impuesto a la renta</t>
  </si>
  <si>
    <t xml:space="preserve">Efectivo Neto provisto de Actividades de Operación </t>
  </si>
  <si>
    <t>2.</t>
  </si>
  <si>
    <t>FLUJO DE EFECTIVO EN ACTIVIDADES DE INVERSIÓN</t>
  </si>
  <si>
    <t xml:space="preserve">Inversiones en Otras Empresas </t>
  </si>
  <si>
    <t>Fondo con destino especial</t>
  </si>
  <si>
    <t>Compra de Propiedad, planta y equipo</t>
  </si>
  <si>
    <t>Adquisición de  Acciones y Títulos de Deuda (Cartera Propia)</t>
  </si>
  <si>
    <t>Intereses percibidos</t>
  </si>
  <si>
    <t>Dividendos percibidos</t>
  </si>
  <si>
    <t xml:space="preserve">Efectivo Neto en Actividades de Inversión </t>
  </si>
  <si>
    <t>3.</t>
  </si>
  <si>
    <t>FLUJO DE EFECTIVO POR ACTIVIDADES DE FINANCIACIAMIENTO</t>
  </si>
  <si>
    <t>Aportes de Capital</t>
  </si>
  <si>
    <t>Proveniente de préstamos y otras deudas</t>
  </si>
  <si>
    <t>Dividendos Pagados</t>
  </si>
  <si>
    <t>Efecto de las variaciones en tipo de cambio</t>
  </si>
  <si>
    <t xml:space="preserve">Efectivo Neto en Actividades de Financiamiento </t>
  </si>
  <si>
    <t>Aumento (o disminución) neto de efectivo y sus equivalentes</t>
  </si>
  <si>
    <t>Efectivo y equivalentes al efectivo al comienzo del período</t>
  </si>
  <si>
    <t>Efectivo y equivalentes al efectivo al cierre del período</t>
  </si>
  <si>
    <t>Las 12 notas - Anexo I - Anexo II - Anexo III - Anexo de Capital que acompañan forman parte integral de los estados financieros y Anexo V</t>
  </si>
  <si>
    <t>ESTADO DE VARIACIÓN DEL PATRIMONIO NETO</t>
  </si>
  <si>
    <t>Movimientos</t>
  </si>
  <si>
    <t>CAPITAL</t>
  </si>
  <si>
    <t>RESERVAS</t>
  </si>
  <si>
    <t>RESULTADOS</t>
  </si>
  <si>
    <t>Suscripto</t>
  </si>
  <si>
    <t>A Integrar</t>
  </si>
  <si>
    <t>Integrado</t>
  </si>
  <si>
    <t>Valuación Acción
BVA</t>
  </si>
  <si>
    <t>Legal</t>
  </si>
  <si>
    <t>Facultativa</t>
  </si>
  <si>
    <t>Revalúo</t>
  </si>
  <si>
    <t>Acumulados</t>
  </si>
  <si>
    <t>Del Ejercicio</t>
  </si>
  <si>
    <t>Saldo al Inicio</t>
  </si>
  <si>
    <t>Movimientos Subsecuentes</t>
  </si>
  <si>
    <t>Capitalización de Utilidades</t>
  </si>
  <si>
    <t>Integración de Acciones</t>
  </si>
  <si>
    <t>Valuación Acc BVA</t>
  </si>
  <si>
    <t>Revaluó</t>
  </si>
  <si>
    <t>Notas a los Estados Contables al 31 de Diciembre de 2024</t>
  </si>
  <si>
    <t>Nota 1 – Consideración de los Estados Contables.</t>
  </si>
  <si>
    <t>Nota 2 - Información básica de la empresa</t>
  </si>
  <si>
    <t>2.1 Naturaleza Jurídica de las actividades de la sociedad</t>
  </si>
  <si>
    <t>CADIEM Casa de Bolsa S.A. tiene por objeto efectuar todas las actividades, operaciones y servicios que sean compatibles con la actividad de intermediación en el mercado de valores y cualquier otra actividad permitida que previamente, de manera general, lo autorice la Super Intendencia de Valores.
Fue constituida por Escritura Pública Nro. 334, de fecha 12.11.2003, pasada ante la Escribana Pública Katia Ayala Ratti, e inscripta en los Registros Públicos de Personas Jurídicas y Asociaciones, en fecha 23.12.2003. Modificación de Estatutos: Primera modificación: En el Registro Público de Comercio No.291, Serie E, Folio 2581 y sgtes, por Escritura Pública No. 1 del 02.01.2007, Folio 2 y sgtes, pasada por el Escribano Luis Enrique Peroni. Segunda modificación: En el Registro Público de Comercio Número 688, Serie G, folio 5942 del 23/12/2011. Tercera modificación: En el Registro Público de Comercio Número 147, Serie E, folio 1652 y sgtes de fecha 16/02/2015. Cuarta modificación: En el Registro Público de Comercio Número 1, Serie Comercial, folio 1/15 de fecha 17/08/2017, reingreso 19/09/2017.
Habilitada por la Comisión Nacional de Valores, ahora Super Intedencia de Valores, para operar como Intermediaria en el Mercado de Valores, llevando la Nomenclatura CB (Casa de Bolsa) seguido de la numeración 017, por Resolución No. 754/04 Acta No. 04/04 de fecha 19.01.2004, e igualmente inscripta en la Bolsa de Valores y Productos de Asunción S.A. por Resolución No. 524/04 de fecha 26.01.2004.</t>
  </si>
  <si>
    <t>2.2. Participación en otras empresas</t>
  </si>
  <si>
    <t>Nombre</t>
  </si>
  <si>
    <t>Monto de Participación</t>
  </si>
  <si>
    <t>% Participación en Capital de la Otra Empresa</t>
  </si>
  <si>
    <t>% Participación en el Capital Propio</t>
  </si>
  <si>
    <t>Factor de Vinculación</t>
  </si>
  <si>
    <t>Cadiem Administradora de Fondos Patrimoniales de Inversión S.A.</t>
  </si>
  <si>
    <t>Controlante</t>
  </si>
  <si>
    <t>Nota 3 - Principales políticas y prácticas contables aplicadas</t>
  </si>
  <si>
    <t>3.1 Base de Preparación de los Estados Contables</t>
  </si>
  <si>
    <t>Los estados financieros se han preparado de acuerdo con normas contables emitidos por el Consejo de Contadores Públicos del Paraguay y criterios de valuación dictados por la Super Intendecia de Valores.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</si>
  <si>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3.2 Criterio de Valuación</t>
  </si>
  <si>
    <t>Los estados financieros fueron preparados utilizando como principal criterio de valuación el costo histórico, con las excepciones que se mencionan en los siguientes numerales de esta nota.</t>
  </si>
  <si>
    <t>3.3 Política de Constitución de Previsiones</t>
  </si>
  <si>
    <t>Las previsiones para cuentas de dudoso cobro se determinan anualmente sobre la base del estudio de la cartera de clientes realizado con el objeto de determinar la porción no recuperable de las cuentas por cobrar.</t>
  </si>
  <si>
    <t>3.4 Política de Bienes de Uso</t>
  </si>
  <si>
    <t>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</si>
  <si>
    <t>3.5 Política de Reconocimiento de Ingresos y Egresos</t>
  </si>
  <si>
    <t>La entidad aplica el principio de lo devengado para el reconocimiento de los ingresos y la imputación de costos y gastos.
Los ingresos operativos representan el importe de los bienes y servicios suministrados a terceros y son reconocidos en el Estado de Resultados cuando los riesgos y beneficios significativos asociados a la propiedad de estos han sido transferidos al comprador.
La amortización de los bienes de uso es calculada según los criterios indicados en la Nota 3.4</t>
  </si>
  <si>
    <t>3.6 Definición de Fondos Adoptada para la Preparación del Estado de Flujo de Efectivo</t>
  </si>
  <si>
    <t>Para la preparación del Estado de Flujos de Efectivo se definió como fondos a las disponibilidades.</t>
  </si>
  <si>
    <t>3.7 Política de Valuación de las Inversiones de Largo Plazo</t>
  </si>
  <si>
    <t>Las inversiones a largo plazo se evalúan según su costo histórico más lo que resultare del VPP, exceptuando las acciones de la BVA que se valoriza según último valor negociado.</t>
  </si>
  <si>
    <t>Nota 4 – Cambios de Políticas y Procedimientos de Contabilidad</t>
  </si>
  <si>
    <t>Las Políticas y Procedimientos de Contabilidad con relación al año anterior no sufrieron cambios a la fecha de este informe.</t>
  </si>
  <si>
    <t>Nota 5 – Criterios específicos de valuación</t>
  </si>
  <si>
    <t>A) Valuación en Moneda Extranjera</t>
  </si>
  <si>
    <t>Tipo de cambio comprador</t>
  </si>
  <si>
    <t xml:space="preserve">Tipo de cambio vendedor       </t>
  </si>
  <si>
    <t>B) Posición en Moneda Extranjera</t>
  </si>
  <si>
    <t>DETALLE</t>
  </si>
  <si>
    <t>Moneda Extranjera Clase</t>
  </si>
  <si>
    <t>Moneda Extranjera Monto</t>
  </si>
  <si>
    <t>TIPO DE CAMBIO</t>
  </si>
  <si>
    <t>SALDO
AL</t>
  </si>
  <si>
    <t>USD</t>
  </si>
  <si>
    <t>Inversiones</t>
  </si>
  <si>
    <t>Total Activo</t>
  </si>
  <si>
    <t>Deudas Diversas</t>
  </si>
  <si>
    <t>Deudas Financieras</t>
  </si>
  <si>
    <t>Total Pasivo</t>
  </si>
  <si>
    <t>POSICIÓN NETA</t>
  </si>
  <si>
    <t>C) Diferencia de Cambio en Moneda Extranjera</t>
  </si>
  <si>
    <t>Concepto</t>
  </si>
  <si>
    <t>Tipo
de
Cambio</t>
  </si>
  <si>
    <t>Monto
Ajustado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</si>
  <si>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</si>
  <si>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</si>
  <si>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</si>
  <si>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</si>
  <si>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r>
      <t xml:space="preserve">D) Disponibilidades: </t>
    </r>
    <r>
      <rPr>
        <sz val="11"/>
        <color theme="1"/>
        <rFont val="Gantari"/>
      </rPr>
      <t>La cuenta disponibilidades está compuesta por valores de Cuenta Propia y valores de Cuentas Compensadoras, que se detallan a continuación.</t>
    </r>
  </si>
  <si>
    <t>Bancos Cuenta Propia Gs.</t>
  </si>
  <si>
    <t>Banco Atlas S.A.</t>
  </si>
  <si>
    <t>Zeta Banco</t>
  </si>
  <si>
    <t>Banco Itaú Paraguay S.A.</t>
  </si>
  <si>
    <t xml:space="preserve">Banco Rio </t>
  </si>
  <si>
    <t>Bancos Varios Gs.</t>
  </si>
  <si>
    <t>Solar Ahorro y Finanzas S.A.E.C.A.</t>
  </si>
  <si>
    <t>Banco GNB Paraguay S.A.</t>
  </si>
  <si>
    <t>Banco Nacional de Fomento</t>
  </si>
  <si>
    <t>Banco Continental S.A.E.C.A.</t>
  </si>
  <si>
    <t>Financiera Pyo. Japonesa</t>
  </si>
  <si>
    <t>Interfisa Banco S.A.E.C.A.</t>
  </si>
  <si>
    <t>Ueno Bank SA Gs</t>
  </si>
  <si>
    <t>Banco Familiar S.A.E.C.A.</t>
  </si>
  <si>
    <t>Banco BASA S.A.</t>
  </si>
  <si>
    <t>Bancop S.A.</t>
  </si>
  <si>
    <t>Sub-Total</t>
  </si>
  <si>
    <t>Bancos Cuenta Propia USD</t>
  </si>
  <si>
    <t>Banco Itaú Paraguay S.A..</t>
  </si>
  <si>
    <t>Solar Ahorro y Finanzas S.A.E.C.A..</t>
  </si>
  <si>
    <t>Sudameris Bank S.A.E.C.A..</t>
  </si>
  <si>
    <t>Banco Atlas S.A..</t>
  </si>
  <si>
    <t>Banco Morgan Stanley</t>
  </si>
  <si>
    <t>Bancos Varios USD</t>
  </si>
  <si>
    <t>Banco GNB Paraguay S.A..</t>
  </si>
  <si>
    <t>Banco Pershing - Latin Securities</t>
  </si>
  <si>
    <t>Banco BASA S.A..</t>
  </si>
  <si>
    <t>Visión Banco S.A.E.C.A..</t>
  </si>
  <si>
    <t>Banco Pershing - Terceros USD</t>
  </si>
  <si>
    <t>Banco Itaú Paraguay S.A. Gs.</t>
  </si>
  <si>
    <t>Banco Itaú Paraguay S.A. USD</t>
  </si>
  <si>
    <t>TOTAL DISPONIBILIDADES</t>
  </si>
  <si>
    <t>E) Créditos</t>
  </si>
  <si>
    <r>
      <t>Deudores por Intermediación:</t>
    </r>
    <r>
      <rPr>
        <sz val="11"/>
        <color theme="1"/>
        <rFont val="Gantari"/>
      </rPr>
      <t xml:space="preserve"> La composición es la siguiente</t>
    </r>
  </si>
  <si>
    <t>Intermediación Negociación de Títulos</t>
  </si>
  <si>
    <t>Comisión Colocación de Títulos</t>
  </si>
  <si>
    <t>Servicios Financieros</t>
  </si>
  <si>
    <t>Representación Obligacionista</t>
  </si>
  <si>
    <t>Mantenimiento Bursátil</t>
  </si>
  <si>
    <t xml:space="preserve">TOTAL  </t>
  </si>
  <si>
    <r>
      <t>Deudores Varios:</t>
    </r>
    <r>
      <rPr>
        <sz val="11"/>
        <color theme="1"/>
        <rFont val="Gantari"/>
      </rPr>
      <t xml:space="preserve"> La composición es la siguiente</t>
    </r>
  </si>
  <si>
    <t>Adelanto de Vto.</t>
  </si>
  <si>
    <t>Otras Deudas</t>
  </si>
  <si>
    <r>
      <t>Derechos Sobre Títulos por Contrato de Underwriting:</t>
    </r>
    <r>
      <rPr>
        <sz val="11"/>
        <color theme="1"/>
        <rFont val="Gantari"/>
      </rPr>
      <t xml:space="preserve"> A la fecha del presente informe la empresa no cuenta con contratos por dicho concepto.</t>
    </r>
  </si>
  <si>
    <r>
      <t>F) Cargos Diferidos:</t>
    </r>
    <r>
      <rPr>
        <sz val="11"/>
        <color theme="1"/>
        <rFont val="Gantari"/>
      </rPr>
      <t xml:space="preserve"> A la fecha del presente informe la entidad no tiene datos que informar en esta nota</t>
    </r>
  </si>
  <si>
    <r>
      <t>G) Otros Activos Corrientes y No Corrientes:</t>
    </r>
    <r>
      <rPr>
        <sz val="11"/>
        <color theme="1"/>
        <rFont val="Gantari"/>
      </rPr>
      <t xml:space="preserve"> La composición es la siguiente</t>
    </r>
  </si>
  <si>
    <t>OTROS ACTIVOS CORRIENTES</t>
  </si>
  <si>
    <t>Proyecto Core</t>
  </si>
  <si>
    <t>Anticipo Proveedores</t>
  </si>
  <si>
    <t>Gastos a Devengar</t>
  </si>
  <si>
    <t>Créditos al Personal</t>
  </si>
  <si>
    <t>Crédito Fiscal</t>
  </si>
  <si>
    <t>Intereses a Cobrar</t>
  </si>
  <si>
    <t>OTROS ACTIVOS NO CORRIENTES</t>
  </si>
  <si>
    <t>Fideicomiso Garantía</t>
  </si>
  <si>
    <t>Garantía de Alquiler</t>
  </si>
  <si>
    <t>H) Préstamos Financieros (corto y largo plazo)</t>
  </si>
  <si>
    <r>
      <t>Préstamos Financieros:</t>
    </r>
    <r>
      <rPr>
        <sz val="11"/>
        <color theme="1"/>
        <rFont val="Gantari"/>
      </rPr>
      <t xml:space="preserve"> Préstamos a Corto Plazo</t>
    </r>
  </si>
  <si>
    <t>INSTITUCIÓN</t>
  </si>
  <si>
    <t>Intereses a Pagar</t>
  </si>
  <si>
    <t>(-) Intereses a Devengar</t>
  </si>
  <si>
    <t>SUB TOTAL</t>
  </si>
  <si>
    <t>Préstamo USD</t>
  </si>
  <si>
    <t>Zeta Banco SAECA</t>
  </si>
  <si>
    <t>T.C. DNIT</t>
  </si>
  <si>
    <t>Sub-total</t>
  </si>
  <si>
    <t>TOTAL BANCOS</t>
  </si>
  <si>
    <t>Linea de Sobregiro</t>
  </si>
  <si>
    <t>BASA S.A.</t>
  </si>
  <si>
    <t>Interfisa</t>
  </si>
  <si>
    <t>Continental</t>
  </si>
  <si>
    <t>Itau Paraguay</t>
  </si>
  <si>
    <t>SUB TOTAL Gs</t>
  </si>
  <si>
    <t>TC. DNIT</t>
  </si>
  <si>
    <r>
      <t xml:space="preserve">I) Operación en Reporto: </t>
    </r>
    <r>
      <rPr>
        <sz val="11"/>
        <color theme="1"/>
        <rFont val="Gantari"/>
      </rPr>
      <t>Las operaciones Reportadas activas a la fecha son las siguientes</t>
    </r>
  </si>
  <si>
    <t>Fecha Op.</t>
  </si>
  <si>
    <t>Cod. Negociación</t>
  </si>
  <si>
    <t>Moneda</t>
  </si>
  <si>
    <t>Monto Contable</t>
  </si>
  <si>
    <t>Fecha de Vencimiento</t>
  </si>
  <si>
    <t>PYFRI01F3892</t>
  </si>
  <si>
    <t>Guaraní</t>
  </si>
  <si>
    <t>PYTNA02F1255</t>
  </si>
  <si>
    <t>PYTEL02F2269</t>
  </si>
  <si>
    <t>PYTAU04F8556</t>
  </si>
  <si>
    <t>Intereses a Vencer</t>
  </si>
  <si>
    <t>SUB-TOTAL OPERACIÓN EN REPORTO Gs</t>
  </si>
  <si>
    <t>PYSUD01F2204</t>
  </si>
  <si>
    <t>PYFRI01F3686</t>
  </si>
  <si>
    <t>PYBAM01F2487</t>
  </si>
  <si>
    <t>SUB-TOTAL OPERACIÓN EN REPORTO USD</t>
  </si>
  <si>
    <t>TOTAL OPERACIÓN EN REPORTO</t>
  </si>
  <si>
    <t>Monto Inicial</t>
  </si>
  <si>
    <t>PYTNA01F0902</t>
  </si>
  <si>
    <t>PYCAT04F3062</t>
  </si>
  <si>
    <t>J) Documentos y Cuentas por Pagar (corto y largo plazo)</t>
  </si>
  <si>
    <r>
      <t>Acreedores Varios:</t>
    </r>
    <r>
      <rPr>
        <sz val="11"/>
        <color theme="1"/>
        <rFont val="Gantari"/>
      </rPr>
      <t xml:space="preserve"> La composición es la siguiente</t>
    </r>
  </si>
  <si>
    <t>Servicios a Pagar Gs.</t>
  </si>
  <si>
    <t>Servicios a Pagar USD</t>
  </si>
  <si>
    <r>
      <t>K) Acreedores por Intermediación (Corto y Largo Plazo):</t>
    </r>
    <r>
      <rPr>
        <sz val="11"/>
        <color theme="1"/>
        <rFont val="Gantari"/>
      </rPr>
      <t xml:space="preserve"> La composición es la siguiente</t>
    </r>
  </si>
  <si>
    <t>Acreedores por Vto. Título</t>
  </si>
  <si>
    <r>
      <t>L) Administración de Cartera:</t>
    </r>
    <r>
      <rPr>
        <sz val="11"/>
        <color theme="1"/>
        <rFont val="Gantari"/>
      </rPr>
      <t xml:space="preserve"> La entidad no cuenta con obligaciones a la fecha</t>
    </r>
  </si>
  <si>
    <r>
      <t>M) Otros Pasivos Corrientes y No Corrientes:</t>
    </r>
    <r>
      <rPr>
        <sz val="11"/>
        <color theme="1"/>
        <rFont val="Gantari"/>
      </rPr>
      <t xml:space="preserve"> La composición es la siguiente</t>
    </r>
  </si>
  <si>
    <t>Honorarios Especiales</t>
  </si>
  <si>
    <t>Prov. Gratificaciones Ley 285/93</t>
  </si>
  <si>
    <t>Tarjeta de Crédito</t>
  </si>
  <si>
    <t>Anticipo de Cliente</t>
  </si>
  <si>
    <t>N) Patrimonio</t>
  </si>
  <si>
    <t>SALDO AL INICIO</t>
  </si>
  <si>
    <t>AUMENTOS</t>
  </si>
  <si>
    <t>DISMINUCIÓN</t>
  </si>
  <si>
    <t>SALDO AL CIERRE</t>
  </si>
  <si>
    <t>Aporte no Capitalizado</t>
  </si>
  <si>
    <t>Reservas</t>
  </si>
  <si>
    <t>Resultado Acumulado</t>
  </si>
  <si>
    <r>
      <t>O) Previsiones:</t>
    </r>
    <r>
      <rPr>
        <sz val="11"/>
        <color theme="1"/>
        <rFont val="Gantari"/>
      </rPr>
      <t xml:space="preserve"> La entidad no considera necesario realizar previsiones</t>
    </r>
  </si>
  <si>
    <t>P) Otros Ingresos Operativos</t>
  </si>
  <si>
    <t>Aranceles y Fondo de Garantía</t>
  </si>
  <si>
    <t>Administrativos</t>
  </si>
  <si>
    <t>Ingresos Varios por Asesoría</t>
  </si>
  <si>
    <t>Servicios de Representación</t>
  </si>
  <si>
    <t>Ingresos Operativos Varios</t>
  </si>
  <si>
    <t>Q) Otros Gastos Operativos, de Comercialización y de Administración</t>
  </si>
  <si>
    <t>Aranceles CNV-SEPRELAD</t>
  </si>
  <si>
    <t>Manejo de Archivos</t>
  </si>
  <si>
    <t>Gastos Bursátiles</t>
  </si>
  <si>
    <t>Operación en Reporto</t>
  </si>
  <si>
    <t>Fidelización</t>
  </si>
  <si>
    <t>Gastos Varios de Comercialización</t>
  </si>
  <si>
    <t>Gastos de Viaje</t>
  </si>
  <si>
    <t>Gastos de Consumición</t>
  </si>
  <si>
    <t>Gastos al Personal</t>
  </si>
  <si>
    <t>Honorarios</t>
  </si>
  <si>
    <t>Gastos de Tecnología</t>
  </si>
  <si>
    <t>Absorción de Impuestos</t>
  </si>
  <si>
    <t>Donaciones</t>
  </si>
  <si>
    <t>Gastos Varios de Administración</t>
  </si>
  <si>
    <t>Mantenimiento y Limpieza</t>
  </si>
  <si>
    <t>Movilidad y Viático</t>
  </si>
  <si>
    <t>IVA Gasto</t>
  </si>
  <si>
    <t>Gastos de Tarjeta</t>
  </si>
  <si>
    <t>Gastos Varios</t>
  </si>
  <si>
    <t>R) Otros Ingresos y Egresos</t>
  </si>
  <si>
    <t>Gestión de Cobranza</t>
  </si>
  <si>
    <t>Ingresos Varios</t>
  </si>
  <si>
    <t>Alquileres Cobrados</t>
  </si>
  <si>
    <t>Nota 6 – Información Referente a Contingencias y Compromisos</t>
  </si>
  <si>
    <r>
      <t xml:space="preserve">A) Compromisos Directos: </t>
    </r>
    <r>
      <rPr>
        <sz val="11"/>
        <color theme="1"/>
        <rFont val="Gantari"/>
      </rPr>
      <t>A la fecha del informe no existen compromisos directos relevantes que informar o detallar en la presente nota.</t>
    </r>
  </si>
  <si>
    <r>
      <t xml:space="preserve">B) Contingencias Legales: </t>
    </r>
    <r>
      <rPr>
        <sz val="11"/>
        <color theme="1"/>
        <rFont val="Gantari"/>
      </rPr>
      <t>La empresa no cuenta con juicios ni otras acciones que comprometa a la libre disponibilidad de sus bienes ni al libre desarrollo de sus actividades comerciales.</t>
    </r>
  </si>
  <si>
    <r>
      <t xml:space="preserve">C) Garantías Constituidas: </t>
    </r>
    <r>
      <rPr>
        <sz val="11"/>
        <rFont val="Gantari"/>
      </rPr>
      <t>Cadiem Casa de Bolsa dando cumplimiento de la obligación establecida en la Ley 5810/17 en su artículo 111, constituyo a favor de la BVA en fecha 05/07/2023 la garantía sobre Bonos, con las siguientes características:
•	Emisor:			Grupo Vazquez
•	Título:			Bono
•	ISIN:			PYGVA01F1673
•	Cantidad:		100
•	Valor Nominal Total:	USD 100.000-
•	Vencimiento:		29/06/2026
•	Tasa Nominal:		6,5%</t>
    </r>
  </si>
  <si>
    <t>Nota 7 – Hechos posteriores al Cierre del Ejercicio:</t>
  </si>
  <si>
    <t>Entre la fecha de cierre y la fecha de emisión de estos estados financieros, no han ocurrido hechos significativos de carácter financiero o de otra índole que afecten la situación patrimonial y financiera o los resultados de la Sociedad.</t>
  </si>
  <si>
    <t>Nota 8 – Limitación a la libre disponibilidad de los activos o del patrimonio y cualquier restricción al derecho de propiedad.</t>
  </si>
  <si>
    <t>La empresa no cuenta con ningún tipo de limitación a libre disposición de los activos o de patrimonio, tampoco existe restricciones al derecho de la propiedad.</t>
  </si>
  <si>
    <t>Nota 9 – Cambios Contables</t>
  </si>
  <si>
    <t>No se incurrió a ningún cambio de procedimiento en la aplicación y estimación contable en referencia a los ejercicios anteriores al presente.</t>
  </si>
  <si>
    <t>Nota 10 – Restricciones para distribución de Utilidades</t>
  </si>
  <si>
    <t>La empresa, una vez aprobada por asamblea y retenido el Impuesto a los Dividendos y Utilidades (IDU) según esta reglamentada en el Título II de la Ley 6380/19, distribuye sin ninguna restricción las utilidades disponibles al cierre de cada periodo.</t>
  </si>
  <si>
    <t>Nota 11 – Sanciones</t>
  </si>
  <si>
    <t>La empresa no cuenta con ningún tipo de sanciones a la fecha del presente informe.</t>
  </si>
  <si>
    <t>Nota 12 – Cuentas de Orden</t>
  </si>
  <si>
    <t>Cartera de Inversiones al 31/12/2024 comparativo al 31/12/2023</t>
  </si>
  <si>
    <t>INFIRMACIÓN SOBRE EL DOCUMENTO Y EMISOR</t>
  </si>
  <si>
    <t>INFORMACIÓN SOBRE EL EMISOR AL FECHA DE LA ÚLTIMA INFORMACIÓN DISPONIBLE</t>
  </si>
  <si>
    <t>EMISOR</t>
  </si>
  <si>
    <t>TIPO DE TÍTULO</t>
  </si>
  <si>
    <t>CANTIDAD DE TÍTULOS</t>
  </si>
  <si>
    <t>VALOR NOMINAL UNITARIO</t>
  </si>
  <si>
    <t>VALOR CONTABLE</t>
  </si>
  <si>
    <t>RESULTADO</t>
  </si>
  <si>
    <t>Bono</t>
  </si>
  <si>
    <t>Cementos Concepcion S.A.E.</t>
  </si>
  <si>
    <t>Electroban S.A.E.C.A.</t>
  </si>
  <si>
    <t>Enesur S.A.</t>
  </si>
  <si>
    <t>Financiera FIC SAECA</t>
  </si>
  <si>
    <t>Financiera Paraguayo Japonesa SAECA</t>
  </si>
  <si>
    <t>Frigorifico Concepción SAECA</t>
  </si>
  <si>
    <t>Gas Corona SAECA</t>
  </si>
  <si>
    <t>Grupo Vazquez SAE</t>
  </si>
  <si>
    <t>Itti SAECA</t>
  </si>
  <si>
    <t>Izaguirre Barrail Inversora SAECA</t>
  </si>
  <si>
    <t>Jet Trade Electrodomesticos S.A</t>
  </si>
  <si>
    <t xml:space="preserve">Republica del Paraguay </t>
  </si>
  <si>
    <t>N/A</t>
  </si>
  <si>
    <t>S.A.C.I. H.Petersen</t>
  </si>
  <si>
    <t>Tecsul S.A.</t>
  </si>
  <si>
    <t>Telecel S.A.E.</t>
  </si>
  <si>
    <t>CDA</t>
  </si>
  <si>
    <t>Banco GNB Paraguay</t>
  </si>
  <si>
    <t>Acciones</t>
  </si>
  <si>
    <t>GESTIONES Y COBRANZAS S.A.</t>
  </si>
  <si>
    <t>Pagaré</t>
  </si>
  <si>
    <t>SUB TOTAL GS</t>
  </si>
  <si>
    <t>Banco Basa SA</t>
  </si>
  <si>
    <t>Sudameris Bank</t>
  </si>
  <si>
    <t>Manuel Guillermo Jimenez</t>
  </si>
  <si>
    <t>Cheque Diferido</t>
  </si>
  <si>
    <t>SUB TOTAL USD</t>
  </si>
  <si>
    <t>SUB TOTAL EN GS</t>
  </si>
  <si>
    <t>TOTAL AL 31/12/2024</t>
  </si>
  <si>
    <t>TOTAL AL 31/12/2023</t>
  </si>
  <si>
    <t>BOLSA DE VALORES  DE ASUNCIÓN</t>
  </si>
  <si>
    <t>CAJA DE VALORES DEL PARAGUAY</t>
  </si>
  <si>
    <t>CADIEM AFPISA</t>
  </si>
  <si>
    <t>TERRENOS</t>
  </si>
  <si>
    <t>Titulo</t>
  </si>
  <si>
    <t>CUENTAS</t>
  </si>
  <si>
    <t>Cantidad</t>
  </si>
  <si>
    <t>VALOR DE COTIZACIÓN</t>
  </si>
  <si>
    <t>Inversiones Corrientes</t>
  </si>
  <si>
    <t>Finexpar SAECA</t>
  </si>
  <si>
    <t>Telecel S.A.</t>
  </si>
  <si>
    <t>Inversiones No Corrientes</t>
  </si>
  <si>
    <t>Acciones Ordinarias</t>
  </si>
  <si>
    <t>CANTIDAD</t>
  </si>
  <si>
    <t>VALOR NOMINAL</t>
  </si>
  <si>
    <t>VALOR DE MERCADO</t>
  </si>
  <si>
    <t>Cuadro de Bienes de Uso al 31 de Diciembre de 2024</t>
  </si>
  <si>
    <t>(En Guaraníes)</t>
  </si>
  <si>
    <t xml:space="preserve">R U B R O </t>
  </si>
  <si>
    <t>VALORES ORIGINALES</t>
  </si>
  <si>
    <t>DEPRECIACIONES</t>
  </si>
  <si>
    <t>NETO RESULTANTE</t>
  </si>
  <si>
    <t>Valores al inicio</t>
  </si>
  <si>
    <t>Altas</t>
  </si>
  <si>
    <t>Bajas</t>
  </si>
  <si>
    <t>Revalúo del Período</t>
  </si>
  <si>
    <t>Valores al Cierre</t>
  </si>
  <si>
    <t>Acumuladas al inicio</t>
  </si>
  <si>
    <t>Depreciación del Período</t>
  </si>
  <si>
    <t>Acumuladas al Cierre</t>
  </si>
  <si>
    <t>Bienes de uso e intangible</t>
  </si>
  <si>
    <t>Muebles y Útiles</t>
  </si>
  <si>
    <t>Equipos de Oficina</t>
  </si>
  <si>
    <t>Equipos de Informática</t>
  </si>
  <si>
    <t>Instalaciones</t>
  </si>
  <si>
    <t>Mejoras en Predio Ajeno</t>
  </si>
  <si>
    <t>Maquinarias y Equipos</t>
  </si>
  <si>
    <t>Cuadro de Intangibles por al 31 de Diciembre de 2024</t>
  </si>
  <si>
    <t>Licencias</t>
  </si>
  <si>
    <t>ANEXO DE CAPITAL</t>
  </si>
  <si>
    <t>Composición Accionaria al 31/12/2024</t>
  </si>
  <si>
    <t>CAPITAL INTEGRADO</t>
  </si>
  <si>
    <t>Accionistas</t>
  </si>
  <si>
    <t>% Participación en el Capital Integrado</t>
  </si>
  <si>
    <t>(%) Votos</t>
  </si>
  <si>
    <t>Liliana Yolanda Meza</t>
  </si>
  <si>
    <t>Jaime Hitoshi Kurosu Ishigaki</t>
  </si>
  <si>
    <t>MADIBA S.A.</t>
  </si>
  <si>
    <t>James Edward Clifton Spalding Hellmer</t>
  </si>
  <si>
    <t>Erasmo Luis Aguilar Delvalle</t>
  </si>
  <si>
    <t>Hugo Cesar Recalde Benitez</t>
  </si>
  <si>
    <t>Roberto Jose Blumenfeld</t>
  </si>
  <si>
    <t>Francisco Yanagida Ishikawa</t>
  </si>
  <si>
    <t>Natalia Trinidad</t>
  </si>
  <si>
    <t>Osvaldo Serafini</t>
  </si>
  <si>
    <t>Cipriano Eduardo Codas Elizeche</t>
  </si>
  <si>
    <t>Julio Ruben Sykora Frich</t>
  </si>
  <si>
    <t>Carlos Roberto Díaz Rossi</t>
  </si>
  <si>
    <t>Myriam Silva</t>
  </si>
  <si>
    <t>Viviana Cabrera</t>
  </si>
  <si>
    <t>Roberto Acosta</t>
  </si>
  <si>
    <t>Miriam Concepcion Ayala Vda. De Contreras</t>
  </si>
  <si>
    <t xml:space="preserve">Verónica Contreras Ayala </t>
  </si>
  <si>
    <t>RAS S.A.</t>
  </si>
  <si>
    <t>Vinanzas S.A.</t>
  </si>
  <si>
    <t>Marcos Aurelio Mañotti Gonzalez</t>
  </si>
  <si>
    <t xml:space="preserve">Jorge Luis Roman Zaracho </t>
  </si>
  <si>
    <t xml:space="preserve">Jose Maria Mañotti Gonzalez </t>
  </si>
  <si>
    <t>Emilio Samuel Hirschkorn Skliar</t>
  </si>
  <si>
    <t>AGB Constructora S.A.</t>
  </si>
  <si>
    <t xml:space="preserve">Victor Ignacio Gonzalez Acosta </t>
  </si>
  <si>
    <t>Marcelo Andres Diaz de Vivar  Kroug</t>
  </si>
  <si>
    <t xml:space="preserve">Carmelo Wigberto Blasco Martinez </t>
  </si>
  <si>
    <t>Roberto Fabian Elías Díaz</t>
  </si>
  <si>
    <t>Cimar S.A.</t>
  </si>
  <si>
    <t>Maria Lourdes Gamarra Marin</t>
  </si>
  <si>
    <t>Lucia Emilia Ayala Person</t>
  </si>
  <si>
    <t>Hugo Teodoro Berkemeyer Rodriguez</t>
  </si>
  <si>
    <t>Marcelo Emilio Ayala Person</t>
  </si>
  <si>
    <t>Hugo Fernando Martínez Fernandez</t>
  </si>
  <si>
    <t>Rodrigo Garcia</t>
  </si>
  <si>
    <t>Ricardo Daniel Contreras</t>
  </si>
  <si>
    <t>Composición de saldos con relacionadas</t>
  </si>
  <si>
    <t>Cuentas a Cobrar</t>
  </si>
  <si>
    <t>NOMBRE</t>
  </si>
  <si>
    <t>RELACION</t>
  </si>
  <si>
    <t>TIPO DE OPERACIÓN</t>
  </si>
  <si>
    <t>Cadiem AFPISA</t>
  </si>
  <si>
    <t>Controlada</t>
  </si>
  <si>
    <t>Agente Colocador</t>
  </si>
  <si>
    <t>Aranceles por Operación</t>
  </si>
  <si>
    <t>Jessica Diaz</t>
  </si>
  <si>
    <t>Créditos Varios</t>
  </si>
  <si>
    <t>Jorge Ugarte</t>
  </si>
  <si>
    <t>Plana ejecutiva</t>
  </si>
  <si>
    <t>Administradores</t>
  </si>
  <si>
    <t>Gloria Ayala</t>
  </si>
  <si>
    <t>Directores</t>
  </si>
  <si>
    <t>César Paredes</t>
  </si>
  <si>
    <t>Cuentas por Pagar</t>
  </si>
  <si>
    <t>Liliana Meza</t>
  </si>
  <si>
    <t>Por Servicios</t>
  </si>
  <si>
    <t>Juana Galeano</t>
  </si>
  <si>
    <t>Elías Gelay</t>
  </si>
  <si>
    <t>INGRESOS</t>
  </si>
  <si>
    <t>Valuación</t>
  </si>
  <si>
    <t>Jessica Diaz (*)</t>
  </si>
  <si>
    <t>Fátima Flecha</t>
  </si>
  <si>
    <t>Operaciones por servicios</t>
  </si>
  <si>
    <t>Mathias Velazquez</t>
  </si>
  <si>
    <r>
      <t xml:space="preserve">Viviana Cabrera </t>
    </r>
    <r>
      <rPr>
        <b/>
        <sz val="9"/>
        <color theme="1"/>
        <rFont val="Gantari"/>
      </rPr>
      <t>(*)</t>
    </r>
  </si>
  <si>
    <t>Miriam Ayala</t>
  </si>
  <si>
    <t>Myriam Silva (*)</t>
  </si>
  <si>
    <t>TOTAL INGRESOS</t>
  </si>
  <si>
    <t>EGRESOS</t>
  </si>
  <si>
    <t>GASTOS</t>
  </si>
  <si>
    <t>TOTAL GASTOS</t>
  </si>
  <si>
    <t xml:space="preserve">(*) Myriam Silva, ejerció sus funciones como Gerente Administrativa hasta la fecha 29/02/2024.
 </t>
  </si>
  <si>
    <t xml:space="preserve">(*) Viviana Cabrera, ejerció sus funciones como Gerente de Finanzas Corporativas hasta la fecha 31/10/2024.
 </t>
  </si>
  <si>
    <r>
      <t>Jessica Pamela Díaz</t>
    </r>
    <r>
      <rPr>
        <b/>
        <sz val="9"/>
        <color theme="1"/>
        <rFont val="Gantari"/>
      </rPr>
      <t>(*)</t>
    </r>
    <r>
      <rPr>
        <b/>
        <sz val="11"/>
        <color theme="1"/>
        <rFont val="Gantari"/>
      </rPr>
      <t>:</t>
    </r>
  </si>
  <si>
    <r>
      <t>Proyecto Core</t>
    </r>
    <r>
      <rPr>
        <sz val="8"/>
        <rFont val="Gantari"/>
      </rPr>
      <t xml:space="preserve"> (*)</t>
    </r>
  </si>
  <si>
    <t xml:space="preserve"> (*) El valor presentado en esta línea corresponde a la inversión devengada/pagada en el marco del Proyecto Core. Dicho importar seguirá incrementándose a lo largo del desarrollo del proyecto, y solo una vez finalizado se iniciará el proceso de amortización. Se prevé que la culminación e implementación del sistema se realice hacia finales del año 2026.</t>
  </si>
  <si>
    <t>Los montos presentados en las cuentas de orden, como parte de la información contenida en los estados contables, corresponden al total del patrimonio administrado por Cadiem Casa de Bolsa SA al 31 de diciembre de 2024. Dicho patrimonio está compuesto por títulos valores en formato físico y electrónico.
Los títulos valores en formato físico se encuentran resguardados en CAVAPY, mientras que los títulos en formato electrónico están registrados dentro del sistema electrónico de la Bolsa de Valores de Asunción.El aumento en el valor registrado en comparación con el ejercicio cerrado al 31 de diciembre de 2023 se debe a la inclusión de los títulos electrónicos custodiados en la Bolsa de Valores de Asunción, lo que refleja una mayor integración y transparencia en la contabilización del patrimonio administrado.</t>
  </si>
  <si>
    <t>La aprobación de los Estados Financieros se encuentra sujeto a consideración de la asamblea a realizarse en fecha 02/04/2025.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</si>
</sst>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 #,##0_ ;_ * \-#,##0_ ;_ * &quot;-&quot;_ ;_ @_ "/>
    <numFmt numFmtId="165" formatCode="_ * #,##0.00_ ;_ * \-#,##0.00_ ;_ * &quot;-&quot;??_ ;_ @_ "/>
    <numFmt numFmtId="166" formatCode="_-* #,##0\ _€_-;\-* #,##0\ _€_-;_-* &quot;-&quot;\ _€_-;_-@_-"/>
    <numFmt numFmtId="167" formatCode="_(* #,##0_);_(* \(#,##0\);_(* &quot;-&quot;_);_(@_)"/>
    <numFmt numFmtId="168" formatCode="#,##0_);\(#,##0\);\ &quot;-&quot;_)"/>
    <numFmt numFmtId="169" formatCode="_(* #,##0.00_);_(* \(#,##0.00\);_(* &quot;-&quot;_);_(@_)"/>
    <numFmt numFmtId="170" formatCode="_ * #,##0.00_ ;_ * \-#,##0.00_ ;_ * &quot;-&quot;_ ;_ @_ "/>
    <numFmt numFmtId="171" formatCode="0.0%"/>
  </numFmts>
  <fonts count="36">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name val="Verdana"/>
      <family val="2"/>
    </font>
    <font>
      <sz val="11"/>
      <color theme="1"/>
      <name val="Gantari"/>
    </font>
    <font>
      <u/>
      <sz val="11"/>
      <color theme="10"/>
      <name val="Gantari"/>
    </font>
    <font>
      <b/>
      <u/>
      <sz val="11"/>
      <color theme="1"/>
      <name val="Gantari"/>
    </font>
    <font>
      <b/>
      <sz val="11"/>
      <color theme="1"/>
      <name val="Gantari"/>
    </font>
    <font>
      <b/>
      <sz val="10"/>
      <color theme="1"/>
      <name val="Gantari"/>
    </font>
    <font>
      <sz val="11"/>
      <name val="Gantari"/>
    </font>
    <font>
      <b/>
      <sz val="11"/>
      <color rgb="FF000000"/>
      <name val="Gantari"/>
    </font>
    <font>
      <b/>
      <sz val="11"/>
      <name val="Gantari"/>
    </font>
    <font>
      <sz val="8"/>
      <color theme="1"/>
      <name val="Gantari"/>
    </font>
    <font>
      <b/>
      <sz val="11"/>
      <color rgb="FFFFFFFF"/>
      <name val="Gantari"/>
    </font>
    <font>
      <sz val="11"/>
      <color rgb="FFFFFFFF"/>
      <name val="Gantari"/>
    </font>
    <font>
      <sz val="11"/>
      <color rgb="FFFF0000"/>
      <name val="Gantari"/>
    </font>
    <font>
      <sz val="11"/>
      <color theme="0"/>
      <name val="Gantari"/>
    </font>
    <font>
      <b/>
      <sz val="9"/>
      <color theme="1"/>
      <name val="Gantari"/>
    </font>
    <font>
      <u/>
      <sz val="11"/>
      <color theme="1"/>
      <name val="Gantari"/>
    </font>
    <font>
      <i/>
      <sz val="10"/>
      <color theme="1"/>
      <name val="Gantari"/>
    </font>
    <font>
      <b/>
      <i/>
      <sz val="11"/>
      <name val="Gantari"/>
    </font>
    <font>
      <b/>
      <sz val="11"/>
      <color indexed="8"/>
      <name val="Gantari"/>
    </font>
    <font>
      <b/>
      <sz val="10"/>
      <color indexed="8"/>
      <name val="Gantari"/>
    </font>
    <font>
      <b/>
      <u/>
      <sz val="11"/>
      <color indexed="8"/>
      <name val="Gantari"/>
    </font>
    <font>
      <b/>
      <u/>
      <sz val="11"/>
      <name val="Gantari"/>
    </font>
    <font>
      <sz val="11"/>
      <color indexed="8"/>
      <name val="Gantari"/>
    </font>
    <font>
      <u/>
      <sz val="11"/>
      <name val="Gantari"/>
    </font>
    <font>
      <i/>
      <sz val="10"/>
      <color rgb="FFFF0000"/>
      <name val="Gantari"/>
    </font>
    <font>
      <i/>
      <sz val="11"/>
      <color theme="1"/>
      <name val="Gantari"/>
    </font>
    <font>
      <sz val="11"/>
      <color rgb="FF000000"/>
      <name val="Calibri"/>
      <family val="2"/>
    </font>
    <font>
      <sz val="11"/>
      <color rgb="FF000000"/>
      <name val="Gantari"/>
    </font>
    <font>
      <b/>
      <sz val="8"/>
      <name val="Gantari"/>
    </font>
    <font>
      <b/>
      <sz val="8"/>
      <color rgb="FF000000"/>
      <name val="Gantari"/>
    </font>
    <font>
      <b/>
      <sz val="8"/>
      <color theme="1"/>
      <name val="Gantari"/>
    </font>
    <font>
      <sz val="8"/>
      <name val="Gantari"/>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3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auto="1"/>
      </top>
      <bottom style="double">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164" fontId="1" fillId="0" borderId="0" applyFont="0" applyFill="0" applyBorder="0" applyAlignment="0" applyProtection="0"/>
    <xf numFmtId="0" fontId="4" fillId="0" borderId="0"/>
    <xf numFmtId="164" fontId="1" fillId="0" borderId="0" applyFont="0" applyFill="0" applyBorder="0" applyAlignment="0" applyProtection="0"/>
    <xf numFmtId="41" fontId="1" fillId="0" borderId="0" applyFont="0" applyFill="0" applyBorder="0" applyAlignment="0" applyProtection="0"/>
    <xf numFmtId="0" fontId="30" fillId="0" borderId="0"/>
    <xf numFmtId="164" fontId="1" fillId="0" borderId="0" applyFont="0" applyFill="0" applyBorder="0" applyAlignment="0" applyProtection="0"/>
  </cellStyleXfs>
  <cellXfs count="500">
    <xf numFmtId="0" fontId="0" fillId="0" borderId="0" xfId="0"/>
    <xf numFmtId="0" fontId="5" fillId="0" borderId="0" xfId="0" applyFont="1"/>
    <xf numFmtId="0" fontId="6" fillId="0" borderId="0" xfId="3" applyFont="1"/>
    <xf numFmtId="0" fontId="8" fillId="0" borderId="0" xfId="0" applyFont="1" applyAlignment="1">
      <alignment horizontal="center"/>
    </xf>
    <xf numFmtId="0" fontId="5" fillId="0" borderId="25" xfId="0" applyFont="1" applyBorder="1"/>
    <xf numFmtId="164" fontId="5" fillId="0" borderId="26" xfId="1" applyFont="1" applyBorder="1"/>
    <xf numFmtId="10" fontId="5" fillId="0" borderId="26" xfId="2" applyNumberFormat="1" applyFont="1" applyBorder="1"/>
    <xf numFmtId="10" fontId="5" fillId="0" borderId="27" xfId="2" applyNumberFormat="1" applyFont="1" applyBorder="1"/>
    <xf numFmtId="0" fontId="5" fillId="0" borderId="11" xfId="0" applyFont="1" applyBorder="1"/>
    <xf numFmtId="0" fontId="5" fillId="0" borderId="13" xfId="0" applyFont="1" applyBorder="1"/>
    <xf numFmtId="0" fontId="5" fillId="0" borderId="13" xfId="0" applyFont="1" applyBorder="1" applyAlignment="1">
      <alignment horizontal="center"/>
    </xf>
    <xf numFmtId="164" fontId="5" fillId="0" borderId="13" xfId="1" applyFont="1" applyBorder="1" applyAlignment="1">
      <alignment horizontal="center"/>
    </xf>
    <xf numFmtId="164" fontId="5" fillId="0" borderId="13" xfId="1" applyFont="1" applyBorder="1"/>
    <xf numFmtId="10" fontId="5" fillId="0" borderId="13" xfId="2" applyNumberFormat="1" applyFont="1" applyBorder="1"/>
    <xf numFmtId="10" fontId="5" fillId="0" borderId="32" xfId="2" applyNumberFormat="1" applyFont="1" applyBorder="1"/>
    <xf numFmtId="0" fontId="5" fillId="0" borderId="28" xfId="0" applyFont="1" applyBorder="1"/>
    <xf numFmtId="0" fontId="5" fillId="0" borderId="4" xfId="0" applyFont="1" applyBorder="1"/>
    <xf numFmtId="164" fontId="5" fillId="0" borderId="4" xfId="1" applyFont="1" applyFill="1" applyBorder="1"/>
    <xf numFmtId="10" fontId="5" fillId="0" borderId="4" xfId="2" applyNumberFormat="1" applyFont="1" applyFill="1" applyBorder="1"/>
    <xf numFmtId="171" fontId="5" fillId="0" borderId="14" xfId="2" applyNumberFormat="1" applyFont="1" applyFill="1" applyBorder="1"/>
    <xf numFmtId="10" fontId="5" fillId="0" borderId="14" xfId="2" applyNumberFormat="1" applyFont="1" applyFill="1" applyBorder="1"/>
    <xf numFmtId="164" fontId="8" fillId="0" borderId="22" xfId="1" applyFont="1" applyBorder="1" applyAlignment="1">
      <alignment vertical="center"/>
    </xf>
    <xf numFmtId="9" fontId="8" fillId="0" borderId="22" xfId="2" applyFont="1" applyBorder="1" applyAlignment="1">
      <alignment vertical="center"/>
    </xf>
    <xf numFmtId="0" fontId="12" fillId="4" borderId="15"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0" borderId="4" xfId="6" applyFont="1" applyBorder="1" applyAlignment="1">
      <alignment horizontal="center" vertical="center" wrapText="1"/>
    </xf>
    <xf numFmtId="0" fontId="12" fillId="4" borderId="0" xfId="6" applyFont="1" applyFill="1" applyAlignment="1">
      <alignment horizontal="center" vertical="center" wrapText="1"/>
    </xf>
    <xf numFmtId="0" fontId="12" fillId="0" borderId="15" xfId="5" applyFont="1" applyBorder="1" applyAlignment="1">
      <alignment vertical="center"/>
    </xf>
    <xf numFmtId="168" fontId="10" fillId="0" borderId="15" xfId="5" applyNumberFormat="1" applyFont="1" applyBorder="1" applyAlignment="1">
      <alignment horizontal="right" vertical="center"/>
    </xf>
    <xf numFmtId="0" fontId="10" fillId="0" borderId="15" xfId="5" applyFont="1" applyBorder="1" applyAlignment="1">
      <alignment vertical="center"/>
    </xf>
    <xf numFmtId="0" fontId="10" fillId="0" borderId="13" xfId="5" applyFont="1" applyBorder="1" applyAlignment="1">
      <alignment vertical="center"/>
    </xf>
    <xf numFmtId="168" fontId="10" fillId="0" borderId="17" xfId="5" applyNumberFormat="1" applyFont="1" applyBorder="1" applyAlignment="1">
      <alignment horizontal="right" vertical="center"/>
    </xf>
    <xf numFmtId="164" fontId="10" fillId="0" borderId="13" xfId="1" applyFont="1" applyBorder="1" applyAlignment="1">
      <alignment horizontal="right" vertical="center"/>
    </xf>
    <xf numFmtId="168" fontId="10" fillId="0" borderId="13" xfId="5" applyNumberFormat="1" applyFont="1" applyBorder="1" applyAlignment="1">
      <alignment horizontal="right" vertical="center"/>
    </xf>
    <xf numFmtId="14" fontId="12" fillId="0" borderId="4" xfId="5" applyNumberFormat="1" applyFont="1" applyBorder="1" applyAlignment="1">
      <alignment horizontal="center" vertical="center"/>
    </xf>
    <xf numFmtId="168" fontId="12" fillId="0" borderId="4" xfId="5" applyNumberFormat="1" applyFont="1" applyBorder="1" applyAlignment="1">
      <alignment horizontal="right" vertical="center"/>
    </xf>
    <xf numFmtId="168" fontId="5" fillId="0" borderId="0" xfId="0" applyNumberFormat="1" applyFont="1"/>
    <xf numFmtId="0" fontId="10" fillId="0" borderId="17" xfId="5" applyFont="1" applyBorder="1" applyAlignment="1">
      <alignment vertical="center"/>
    </xf>
    <xf numFmtId="164" fontId="10" fillId="0" borderId="17" xfId="1" applyFont="1" applyBorder="1" applyAlignment="1">
      <alignment horizontal="right" vertical="center"/>
    </xf>
    <xf numFmtId="164" fontId="5" fillId="0" borderId="0" xfId="0" applyNumberFormat="1" applyFont="1"/>
    <xf numFmtId="0" fontId="8" fillId="0" borderId="0" xfId="0" applyFont="1"/>
    <xf numFmtId="0" fontId="8" fillId="0" borderId="4" xfId="0" applyFont="1" applyBorder="1" applyAlignment="1">
      <alignment horizontal="center" vertical="center" wrapText="1"/>
    </xf>
    <xf numFmtId="17" fontId="11" fillId="0" borderId="4"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xf numFmtId="3" fontId="8" fillId="0" borderId="4" xfId="0" applyNumberFormat="1" applyFont="1" applyBorder="1" applyAlignment="1">
      <alignment horizontal="right"/>
    </xf>
    <xf numFmtId="0" fontId="14" fillId="0" borderId="4" xfId="0" applyFont="1" applyBorder="1" applyAlignment="1">
      <alignment horizontal="right"/>
    </xf>
    <xf numFmtId="0" fontId="5" fillId="0" borderId="17" xfId="0" applyFont="1" applyBorder="1"/>
    <xf numFmtId="164" fontId="5" fillId="0" borderId="17" xfId="1" applyFont="1" applyFill="1" applyBorder="1"/>
    <xf numFmtId="164" fontId="5" fillId="0" borderId="0" xfId="1" applyFont="1" applyFill="1" applyBorder="1"/>
    <xf numFmtId="164" fontId="8" fillId="0" borderId="4" xfId="1" applyFont="1" applyFill="1" applyBorder="1"/>
    <xf numFmtId="164" fontId="8" fillId="0" borderId="14" xfId="1" applyFont="1" applyFill="1" applyBorder="1"/>
    <xf numFmtId="0" fontId="5" fillId="0" borderId="10" xfId="0" applyFont="1" applyBorder="1"/>
    <xf numFmtId="164" fontId="5" fillId="0" borderId="0" xfId="1" applyFont="1"/>
    <xf numFmtId="10" fontId="5" fillId="0" borderId="0" xfId="2" applyNumberFormat="1" applyFont="1"/>
    <xf numFmtId="4" fontId="8" fillId="0" borderId="4" xfId="0" applyNumberFormat="1" applyFont="1" applyBorder="1" applyAlignment="1">
      <alignment horizontal="right"/>
    </xf>
    <xf numFmtId="169" fontId="8" fillId="0" borderId="4" xfId="1" applyNumberFormat="1" applyFont="1" applyFill="1" applyBorder="1"/>
    <xf numFmtId="3" fontId="5" fillId="0" borderId="4" xfId="0" applyNumberFormat="1" applyFont="1" applyBorder="1" applyAlignment="1">
      <alignment horizontal="right"/>
    </xf>
    <xf numFmtId="0" fontId="5" fillId="0" borderId="15" xfId="0" applyFont="1" applyBorder="1"/>
    <xf numFmtId="3" fontId="10" fillId="0" borderId="15" xfId="0" applyNumberFormat="1" applyFont="1" applyBorder="1" applyAlignment="1">
      <alignment horizontal="right" vertical="center"/>
    </xf>
    <xf numFmtId="164" fontId="10" fillId="0" borderId="17" xfId="1" applyFont="1" applyFill="1" applyBorder="1"/>
    <xf numFmtId="3" fontId="10" fillId="0" borderId="17" xfId="0" applyNumberFormat="1" applyFont="1" applyBorder="1" applyAlignment="1">
      <alignment horizontal="right" vertical="center"/>
    </xf>
    <xf numFmtId="3" fontId="8" fillId="0" borderId="4" xfId="0" applyNumberFormat="1" applyFont="1" applyBorder="1"/>
    <xf numFmtId="0" fontId="11" fillId="0" borderId="4" xfId="0" applyFont="1" applyBorder="1" applyAlignment="1">
      <alignment horizontal="center"/>
    </xf>
    <xf numFmtId="164" fontId="12" fillId="0" borderId="4" xfId="1" applyFont="1" applyFill="1" applyBorder="1"/>
    <xf numFmtId="3" fontId="5" fillId="0" borderId="0" xfId="0" applyNumberFormat="1" applyFont="1" applyAlignment="1">
      <alignment horizontal="right"/>
    </xf>
    <xf numFmtId="0" fontId="15" fillId="0" borderId="0" xfId="0" applyFont="1" applyAlignment="1">
      <alignment horizontal="right"/>
    </xf>
    <xf numFmtId="167" fontId="17" fillId="0" borderId="0" xfId="0" applyNumberFormat="1" applyFont="1" applyAlignment="1">
      <alignment horizontal="left"/>
    </xf>
    <xf numFmtId="167" fontId="16" fillId="0" borderId="0" xfId="0" applyNumberFormat="1" applyFont="1" applyAlignment="1">
      <alignment horizontal="left"/>
    </xf>
    <xf numFmtId="3" fontId="5" fillId="0" borderId="0" xfId="0" applyNumberFormat="1" applyFont="1"/>
    <xf numFmtId="167" fontId="5" fillId="0" borderId="0" xfId="0" applyNumberFormat="1" applyFont="1"/>
    <xf numFmtId="0" fontId="8" fillId="0" borderId="11" xfId="0" applyFont="1" applyBorder="1"/>
    <xf numFmtId="3" fontId="8" fillId="0" borderId="13" xfId="0" applyNumberFormat="1" applyFont="1" applyBorder="1" applyAlignment="1">
      <alignment horizontal="right"/>
    </xf>
    <xf numFmtId="0" fontId="8" fillId="0" borderId="13" xfId="0" applyFont="1" applyBorder="1"/>
    <xf numFmtId="169" fontId="5" fillId="0" borderId="4" xfId="0" applyNumberFormat="1" applyFont="1" applyBorder="1" applyAlignment="1">
      <alignment horizontal="right"/>
    </xf>
    <xf numFmtId="0" fontId="12" fillId="0" borderId="4" xfId="0" applyFont="1" applyBorder="1"/>
    <xf numFmtId="164" fontId="10" fillId="0" borderId="4" xfId="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xf>
    <xf numFmtId="0" fontId="5" fillId="0" borderId="0" xfId="0" applyFont="1" applyAlignment="1">
      <alignment horizontal="left" wrapText="1"/>
    </xf>
    <xf numFmtId="0" fontId="8"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xf>
    <xf numFmtId="0" fontId="8" fillId="0" borderId="1" xfId="0" applyFont="1" applyBorder="1" applyAlignment="1">
      <alignment vertical="center"/>
    </xf>
    <xf numFmtId="14" fontId="8" fillId="0" borderId="15" xfId="0" applyNumberFormat="1" applyFont="1" applyBorder="1" applyAlignment="1">
      <alignment horizontal="center" vertical="center"/>
    </xf>
    <xf numFmtId="0" fontId="5" fillId="0" borderId="16" xfId="0" applyFont="1" applyBorder="1"/>
    <xf numFmtId="164" fontId="5" fillId="0" borderId="15" xfId="1" applyFont="1" applyBorder="1"/>
    <xf numFmtId="0" fontId="8" fillId="0" borderId="1" xfId="0" applyFont="1" applyBorder="1"/>
    <xf numFmtId="164" fontId="8" fillId="0" borderId="13" xfId="1" applyFont="1" applyBorder="1" applyAlignment="1">
      <alignment horizontal="right"/>
    </xf>
    <xf numFmtId="0" fontId="8" fillId="0" borderId="16" xfId="0" applyFont="1" applyBorder="1" applyAlignment="1">
      <alignment vertical="center"/>
    </xf>
    <xf numFmtId="164" fontId="5" fillId="0" borderId="15" xfId="1" applyFont="1" applyBorder="1" applyAlignment="1">
      <alignment horizontal="right"/>
    </xf>
    <xf numFmtId="164" fontId="5" fillId="0" borderId="13" xfId="1" applyFont="1" applyFill="1" applyBorder="1" applyAlignment="1">
      <alignment horizontal="center" vertical="center"/>
    </xf>
    <xf numFmtId="0" fontId="8" fillId="0" borderId="19" xfId="0" applyFont="1" applyBorder="1"/>
    <xf numFmtId="0" fontId="8" fillId="0" borderId="1" xfId="0" applyFont="1" applyBorder="1" applyAlignment="1">
      <alignment vertical="center" wrapText="1"/>
    </xf>
    <xf numFmtId="14" fontId="8" fillId="0" borderId="4" xfId="0" applyNumberFormat="1" applyFont="1" applyBorder="1" applyAlignment="1">
      <alignment horizontal="center" vertical="center" wrapText="1"/>
    </xf>
    <xf numFmtId="164" fontId="5" fillId="0" borderId="17" xfId="1" applyFont="1" applyBorder="1" applyAlignment="1">
      <alignment vertical="center"/>
    </xf>
    <xf numFmtId="164" fontId="5" fillId="0" borderId="17" xfId="1" applyFont="1" applyBorder="1" applyAlignment="1">
      <alignment horizontal="center"/>
    </xf>
    <xf numFmtId="0" fontId="5" fillId="0" borderId="17" xfId="0" applyFont="1" applyBorder="1" applyAlignment="1">
      <alignment vertical="center"/>
    </xf>
    <xf numFmtId="164" fontId="8" fillId="0" borderId="4" xfId="1" applyFont="1" applyBorder="1" applyAlignment="1">
      <alignment horizontal="center" vertical="center"/>
    </xf>
    <xf numFmtId="0" fontId="8" fillId="0" borderId="0" xfId="0" applyFont="1" applyAlignment="1">
      <alignment horizontal="justify" vertical="center"/>
    </xf>
    <xf numFmtId="164" fontId="5" fillId="0" borderId="17" xfId="1" applyFont="1" applyBorder="1"/>
    <xf numFmtId="164" fontId="8" fillId="0" borderId="4" xfId="1" applyFont="1" applyBorder="1"/>
    <xf numFmtId="0" fontId="12" fillId="0" borderId="1" xfId="0" applyFont="1" applyBorder="1" applyAlignment="1">
      <alignment vertical="center"/>
    </xf>
    <xf numFmtId="14" fontId="12" fillId="0" borderId="4" xfId="0" applyNumberFormat="1" applyFont="1" applyBorder="1" applyAlignment="1">
      <alignment horizontal="center" vertical="center"/>
    </xf>
    <xf numFmtId="0" fontId="10" fillId="0" borderId="16" xfId="0" applyFont="1" applyBorder="1"/>
    <xf numFmtId="164" fontId="10" fillId="0" borderId="17" xfId="1" applyFont="1" applyBorder="1"/>
    <xf numFmtId="0" fontId="10" fillId="0" borderId="10" xfId="0" applyFont="1" applyBorder="1"/>
    <xf numFmtId="0" fontId="12" fillId="0" borderId="1" xfId="0" applyFont="1" applyBorder="1"/>
    <xf numFmtId="164" fontId="12" fillId="0" borderId="4" xfId="1" applyFont="1" applyBorder="1" applyAlignment="1">
      <alignment horizontal="right"/>
    </xf>
    <xf numFmtId="0" fontId="12" fillId="0" borderId="1" xfId="8" applyFont="1" applyBorder="1" applyAlignment="1">
      <alignment vertical="center"/>
    </xf>
    <xf numFmtId="14" fontId="12" fillId="0" borderId="15" xfId="8" applyNumberFormat="1" applyFont="1" applyBorder="1" applyAlignment="1">
      <alignment horizontal="center" vertical="center"/>
    </xf>
    <xf numFmtId="0" fontId="10" fillId="0" borderId="16" xfId="8" applyFont="1" applyBorder="1"/>
    <xf numFmtId="164" fontId="10" fillId="0" borderId="15" xfId="1" applyFont="1" applyBorder="1"/>
    <xf numFmtId="0" fontId="10" fillId="0" borderId="10" xfId="8" applyFont="1" applyBorder="1"/>
    <xf numFmtId="164" fontId="10" fillId="0" borderId="9" xfId="1" applyFont="1" applyBorder="1"/>
    <xf numFmtId="0" fontId="12" fillId="0" borderId="4" xfId="8" applyFont="1" applyBorder="1"/>
    <xf numFmtId="164" fontId="12" fillId="0" borderId="4" xfId="1" applyFont="1" applyBorder="1"/>
    <xf numFmtId="14" fontId="12" fillId="0" borderId="4" xfId="8" applyNumberFormat="1" applyFont="1" applyBorder="1" applyAlignment="1">
      <alignment horizontal="center" vertical="center"/>
    </xf>
    <xf numFmtId="0" fontId="12" fillId="0" borderId="1" xfId="8" applyFont="1" applyBorder="1"/>
    <xf numFmtId="14" fontId="12" fillId="0" borderId="15" xfId="0" applyNumberFormat="1" applyFont="1" applyBorder="1" applyAlignment="1">
      <alignment horizontal="center" vertical="center"/>
    </xf>
    <xf numFmtId="164" fontId="5" fillId="0" borderId="10" xfId="1" applyFont="1" applyBorder="1"/>
    <xf numFmtId="14" fontId="8" fillId="0" borderId="0" xfId="0" applyNumberFormat="1" applyFont="1"/>
    <xf numFmtId="0" fontId="8" fillId="0" borderId="15" xfId="0" applyFont="1" applyBorder="1" applyAlignment="1">
      <alignment horizontal="center" vertical="center" wrapText="1"/>
    </xf>
    <xf numFmtId="14" fontId="5" fillId="0" borderId="15" xfId="0" applyNumberFormat="1" applyFont="1" applyBorder="1" applyAlignment="1">
      <alignment horizontal="center" vertical="center"/>
    </xf>
    <xf numFmtId="0" fontId="5" fillId="0" borderId="15" xfId="0" applyFont="1" applyBorder="1" applyAlignment="1">
      <alignment horizontal="center" vertical="center"/>
    </xf>
    <xf numFmtId="164" fontId="5" fillId="0" borderId="15" xfId="1" applyFont="1" applyBorder="1" applyAlignment="1">
      <alignment horizontal="center" vertical="center"/>
    </xf>
    <xf numFmtId="14"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164" fontId="5" fillId="0" borderId="17" xfId="1" applyFont="1" applyBorder="1" applyAlignment="1">
      <alignment horizontal="center" vertical="center"/>
    </xf>
    <xf numFmtId="14"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164" fontId="5" fillId="0" borderId="13" xfId="1" applyFont="1" applyBorder="1" applyAlignment="1">
      <alignment horizontal="center" vertical="center"/>
    </xf>
    <xf numFmtId="0" fontId="8" fillId="0" borderId="2" xfId="0" applyFont="1" applyBorder="1"/>
    <xf numFmtId="0" fontId="8" fillId="0" borderId="3" xfId="0" applyFont="1" applyBorder="1"/>
    <xf numFmtId="14" fontId="5" fillId="0" borderId="0" xfId="0" applyNumberFormat="1" applyFont="1" applyAlignment="1">
      <alignment horizontal="center" vertical="center"/>
    </xf>
    <xf numFmtId="0" fontId="5" fillId="0" borderId="0" xfId="0" applyFont="1" applyAlignment="1">
      <alignment horizontal="center" vertical="center"/>
    </xf>
    <xf numFmtId="164" fontId="5" fillId="0" borderId="0" xfId="1" applyFont="1" applyBorder="1" applyAlignment="1">
      <alignment horizontal="center" vertical="center"/>
    </xf>
    <xf numFmtId="169" fontId="5" fillId="0" borderId="15" xfId="1" applyNumberFormat="1" applyFont="1" applyBorder="1" applyAlignment="1">
      <alignment horizontal="center" vertical="center"/>
    </xf>
    <xf numFmtId="169" fontId="5" fillId="0" borderId="17" xfId="1" applyNumberFormat="1" applyFont="1" applyBorder="1" applyAlignment="1">
      <alignment horizontal="center" vertical="center"/>
    </xf>
    <xf numFmtId="169" fontId="5" fillId="0" borderId="13" xfId="1" applyNumberFormat="1" applyFont="1" applyBorder="1" applyAlignment="1">
      <alignment horizontal="center" vertical="center"/>
    </xf>
    <xf numFmtId="169" fontId="8" fillId="0" borderId="4" xfId="1" applyNumberFormat="1" applyFont="1" applyBorder="1"/>
    <xf numFmtId="0" fontId="5" fillId="0" borderId="2" xfId="0" applyFont="1" applyBorder="1"/>
    <xf numFmtId="169" fontId="8" fillId="0" borderId="2" xfId="0" applyNumberFormat="1" applyFont="1" applyBorder="1" applyAlignment="1">
      <alignment horizontal="center"/>
    </xf>
    <xf numFmtId="0" fontId="5" fillId="0" borderId="3" xfId="0" applyFont="1" applyBorder="1"/>
    <xf numFmtId="169" fontId="8" fillId="0" borderId="0" xfId="1" applyNumberFormat="1" applyFont="1" applyBorder="1"/>
    <xf numFmtId="14" fontId="8" fillId="0" borderId="3" xfId="0" applyNumberFormat="1" applyFont="1" applyBorder="1"/>
    <xf numFmtId="164" fontId="8" fillId="0" borderId="0" xfId="1" applyFont="1" applyBorder="1"/>
    <xf numFmtId="0" fontId="8" fillId="0" borderId="20" xfId="0" applyFont="1" applyBorder="1" applyAlignment="1">
      <alignment horizontal="center" vertical="center" wrapText="1"/>
    </xf>
    <xf numFmtId="0" fontId="8" fillId="0" borderId="15" xfId="0" applyFont="1" applyBorder="1" applyAlignment="1">
      <alignment horizontal="center" vertical="center"/>
    </xf>
    <xf numFmtId="14" fontId="8" fillId="0" borderId="15" xfId="0" applyNumberFormat="1" applyFont="1" applyBorder="1"/>
    <xf numFmtId="169" fontId="5" fillId="0" borderId="5" xfId="1" applyNumberFormat="1" applyFont="1" applyBorder="1" applyAlignment="1">
      <alignment horizontal="center"/>
    </xf>
    <xf numFmtId="169" fontId="5" fillId="0" borderId="20" xfId="1" applyNumberFormat="1" applyFont="1" applyBorder="1" applyAlignment="1">
      <alignment horizontal="center"/>
    </xf>
    <xf numFmtId="169" fontId="5" fillId="0" borderId="18" xfId="1" applyNumberFormat="1" applyFont="1" applyBorder="1" applyAlignment="1">
      <alignment horizontal="center"/>
    </xf>
    <xf numFmtId="169" fontId="5" fillId="0" borderId="12" xfId="1" applyNumberFormat="1" applyFont="1" applyBorder="1" applyAlignment="1">
      <alignment horizontal="center"/>
    </xf>
    <xf numFmtId="9" fontId="5" fillId="0" borderId="0" xfId="2" applyFont="1"/>
    <xf numFmtId="164" fontId="8" fillId="0" borderId="4" xfId="1" applyFont="1" applyBorder="1" applyAlignment="1">
      <alignment horizontal="center" vertical="center" wrapText="1"/>
    </xf>
    <xf numFmtId="14" fontId="8" fillId="0" borderId="4" xfId="1" applyNumberFormat="1" applyFont="1" applyBorder="1" applyAlignment="1">
      <alignment horizontal="center" vertical="center" wrapText="1"/>
    </xf>
    <xf numFmtId="0" fontId="8" fillId="0" borderId="15" xfId="0" applyFont="1" applyBorder="1"/>
    <xf numFmtId="164" fontId="8" fillId="0" borderId="15" xfId="1" applyFont="1" applyBorder="1"/>
    <xf numFmtId="0" fontId="5" fillId="0" borderId="15" xfId="0" applyFont="1" applyBorder="1" applyAlignment="1">
      <alignment horizontal="center"/>
    </xf>
    <xf numFmtId="169" fontId="5" fillId="0" borderId="15" xfId="1" applyNumberFormat="1" applyFont="1" applyBorder="1"/>
    <xf numFmtId="169" fontId="5" fillId="0" borderId="16" xfId="1" applyNumberFormat="1" applyFont="1" applyBorder="1" applyAlignment="1">
      <alignment horizontal="center"/>
    </xf>
    <xf numFmtId="169" fontId="5" fillId="0" borderId="20" xfId="0" applyNumberFormat="1" applyFont="1" applyBorder="1" applyAlignment="1">
      <alignment horizontal="center"/>
    </xf>
    <xf numFmtId="0" fontId="5" fillId="0" borderId="17" xfId="0" applyFont="1" applyBorder="1" applyAlignment="1">
      <alignment horizontal="center"/>
    </xf>
    <xf numFmtId="169" fontId="5" fillId="0" borderId="17" xfId="1" applyNumberFormat="1" applyFont="1" applyBorder="1"/>
    <xf numFmtId="169" fontId="5" fillId="0" borderId="10" xfId="1" applyNumberFormat="1" applyFont="1" applyBorder="1" applyAlignment="1">
      <alignment horizontal="center"/>
    </xf>
    <xf numFmtId="169" fontId="5" fillId="0" borderId="9" xfId="0" applyNumberFormat="1" applyFont="1" applyBorder="1" applyAlignment="1">
      <alignment horizontal="center"/>
    </xf>
    <xf numFmtId="169" fontId="5" fillId="0" borderId="13" xfId="1" applyNumberFormat="1" applyFont="1" applyBorder="1"/>
    <xf numFmtId="169" fontId="5" fillId="0" borderId="12" xfId="0" applyNumberFormat="1" applyFont="1" applyBorder="1" applyAlignment="1">
      <alignment horizontal="center"/>
    </xf>
    <xf numFmtId="0" fontId="8" fillId="0" borderId="13" xfId="0" applyFont="1" applyBorder="1" applyAlignment="1">
      <alignment horizontal="left"/>
    </xf>
    <xf numFmtId="0" fontId="8" fillId="0" borderId="13" xfId="0" applyFont="1" applyBorder="1" applyAlignment="1">
      <alignment horizontal="center"/>
    </xf>
    <xf numFmtId="169" fontId="8" fillId="0" borderId="13" xfId="1" applyNumberFormat="1" applyFont="1" applyBorder="1" applyAlignment="1">
      <alignment horizontal="center"/>
    </xf>
    <xf numFmtId="164" fontId="8" fillId="0" borderId="13" xfId="1" applyFont="1" applyFill="1" applyBorder="1" applyAlignment="1">
      <alignment horizontal="center"/>
    </xf>
    <xf numFmtId="0" fontId="8" fillId="0" borderId="4" xfId="0" applyFont="1" applyBorder="1" applyAlignment="1">
      <alignment horizontal="center"/>
    </xf>
    <xf numFmtId="169" fontId="5" fillId="0" borderId="15" xfId="1" applyNumberFormat="1" applyFont="1" applyBorder="1" applyAlignment="1">
      <alignment horizontal="center"/>
    </xf>
    <xf numFmtId="169" fontId="5" fillId="0" borderId="15" xfId="0" applyNumberFormat="1" applyFont="1" applyBorder="1" applyAlignment="1">
      <alignment horizontal="center"/>
    </xf>
    <xf numFmtId="169" fontId="5" fillId="0" borderId="17" xfId="1" applyNumberFormat="1" applyFont="1" applyBorder="1" applyAlignment="1">
      <alignment horizontal="center"/>
    </xf>
    <xf numFmtId="169" fontId="5" fillId="0" borderId="17" xfId="0" applyNumberFormat="1" applyFont="1" applyBorder="1" applyAlignment="1">
      <alignment horizontal="center"/>
    </xf>
    <xf numFmtId="169" fontId="5" fillId="0" borderId="13" xfId="1" applyNumberFormat="1" applyFont="1" applyBorder="1" applyAlignment="1">
      <alignment horizontal="center"/>
    </xf>
    <xf numFmtId="169" fontId="5" fillId="0" borderId="13" xfId="0" applyNumberFormat="1" applyFont="1" applyBorder="1" applyAlignment="1">
      <alignment horizontal="center"/>
    </xf>
    <xf numFmtId="0" fontId="8" fillId="0" borderId="4" xfId="0" applyFont="1" applyBorder="1" applyAlignment="1">
      <alignment horizontal="left"/>
    </xf>
    <xf numFmtId="169" fontId="8" fillId="0" borderId="4" xfId="0" applyNumberFormat="1" applyFont="1" applyBorder="1" applyAlignment="1">
      <alignment horizontal="center"/>
    </xf>
    <xf numFmtId="164" fontId="8" fillId="0" borderId="4" xfId="1" applyFont="1" applyBorder="1" applyAlignment="1">
      <alignment horizontal="center"/>
    </xf>
    <xf numFmtId="164" fontId="5" fillId="0" borderId="3" xfId="1" applyFont="1" applyBorder="1"/>
    <xf numFmtId="170" fontId="8" fillId="0" borderId="0" xfId="1" applyNumberFormat="1" applyFont="1" applyBorder="1"/>
    <xf numFmtId="0" fontId="5" fillId="0" borderId="4" xfId="0" applyFont="1" applyBorder="1" applyAlignment="1">
      <alignment horizontal="left" vertical="center" wrapText="1"/>
    </xf>
    <xf numFmtId="169" fontId="5" fillId="0" borderId="4" xfId="1" applyNumberFormat="1" applyFont="1" applyBorder="1" applyAlignment="1">
      <alignment horizontal="center" vertical="center"/>
    </xf>
    <xf numFmtId="164" fontId="5" fillId="0" borderId="4" xfId="1" applyFont="1" applyBorder="1" applyAlignment="1">
      <alignment horizontal="center" vertical="center"/>
    </xf>
    <xf numFmtId="169" fontId="5" fillId="0" borderId="0" xfId="1" applyNumberFormat="1" applyFont="1" applyBorder="1" applyAlignment="1">
      <alignment horizontal="center" vertical="center"/>
    </xf>
    <xf numFmtId="0" fontId="8" fillId="0" borderId="1" xfId="0" applyFont="1" applyBorder="1" applyAlignment="1">
      <alignment horizontal="left" vertical="center" wrapText="1"/>
    </xf>
    <xf numFmtId="169" fontId="8" fillId="0" borderId="3" xfId="1" applyNumberFormat="1" applyFont="1" applyBorder="1" applyAlignment="1">
      <alignment horizontal="center" vertical="center"/>
    </xf>
    <xf numFmtId="169" fontId="8" fillId="0" borderId="4" xfId="1" applyNumberFormat="1" applyFont="1" applyBorder="1" applyAlignment="1">
      <alignment horizontal="center" vertical="center"/>
    </xf>
    <xf numFmtId="14" fontId="8" fillId="0" borderId="4" xfId="0" applyNumberFormat="1" applyFont="1" applyBorder="1" applyAlignment="1">
      <alignment horizontal="center" vertical="center"/>
    </xf>
    <xf numFmtId="0" fontId="5" fillId="0" borderId="17" xfId="0" applyFont="1" applyBorder="1" applyAlignment="1">
      <alignment horizontal="left"/>
    </xf>
    <xf numFmtId="164" fontId="13" fillId="0" borderId="0" xfId="1" applyFont="1" applyBorder="1" applyAlignment="1">
      <alignment horizontal="left"/>
    </xf>
    <xf numFmtId="164" fontId="5" fillId="0" borderId="0" xfId="1" applyFont="1" applyBorder="1" applyAlignment="1">
      <alignment horizontal="center"/>
    </xf>
    <xf numFmtId="0" fontId="8" fillId="0" borderId="29" xfId="0" applyFont="1" applyBorder="1" applyAlignment="1">
      <alignment horizontal="left"/>
    </xf>
    <xf numFmtId="164" fontId="8" fillId="0" borderId="29" xfId="1" applyFont="1" applyBorder="1" applyAlignment="1">
      <alignment horizontal="center"/>
    </xf>
    <xf numFmtId="164" fontId="8" fillId="0" borderId="0" xfId="1" applyFont="1" applyBorder="1" applyAlignment="1">
      <alignment horizontal="center"/>
    </xf>
    <xf numFmtId="0" fontId="8" fillId="0" borderId="30" xfId="0" applyFont="1" applyBorder="1" applyAlignment="1">
      <alignment horizontal="left"/>
    </xf>
    <xf numFmtId="14" fontId="8" fillId="0" borderId="31" xfId="0" applyNumberFormat="1" applyFont="1" applyBorder="1" applyAlignment="1">
      <alignment horizontal="center" vertical="center"/>
    </xf>
    <xf numFmtId="0" fontId="5" fillId="0" borderId="13" xfId="0" applyFont="1" applyBorder="1" applyAlignment="1">
      <alignment horizontal="left"/>
    </xf>
    <xf numFmtId="167" fontId="8" fillId="0" borderId="0" xfId="0" applyNumberFormat="1" applyFont="1" applyAlignment="1">
      <alignment horizontal="left"/>
    </xf>
    <xf numFmtId="0" fontId="5" fillId="0" borderId="15" xfId="0" applyFont="1" applyBorder="1" applyAlignment="1">
      <alignment horizontal="left"/>
    </xf>
    <xf numFmtId="167" fontId="8" fillId="0" borderId="4" xfId="0" applyNumberFormat="1" applyFont="1" applyBorder="1" applyAlignment="1">
      <alignment horizontal="left"/>
    </xf>
    <xf numFmtId="0" fontId="18" fillId="0" borderId="0" xfId="0" applyFont="1"/>
    <xf numFmtId="164" fontId="8" fillId="0" borderId="0" xfId="1" applyFont="1" applyAlignment="1">
      <alignment horizontal="left"/>
    </xf>
    <xf numFmtId="0" fontId="5" fillId="0" borderId="10" xfId="0" applyFont="1" applyBorder="1" applyAlignment="1">
      <alignment vertical="center"/>
    </xf>
    <xf numFmtId="0" fontId="8" fillId="0" borderId="0" xfId="0" applyFont="1" applyAlignment="1">
      <alignment horizontal="left" wrapText="1"/>
    </xf>
    <xf numFmtId="14" fontId="8" fillId="0" borderId="13" xfId="0" applyNumberFormat="1" applyFont="1" applyBorder="1" applyAlignment="1">
      <alignment horizontal="right" vertical="center" wrapText="1"/>
    </xf>
    <xf numFmtId="164" fontId="8" fillId="0" borderId="0" xfId="1" applyFont="1" applyBorder="1" applyAlignment="1">
      <alignment horizontal="center" vertical="center"/>
    </xf>
    <xf numFmtId="164" fontId="5" fillId="0" borderId="9" xfId="1" applyFont="1" applyBorder="1" applyAlignment="1">
      <alignment horizontal="left"/>
    </xf>
    <xf numFmtId="0" fontId="8" fillId="0" borderId="10" xfId="0" applyFont="1" applyBorder="1" applyAlignment="1">
      <alignment horizontal="left"/>
    </xf>
    <xf numFmtId="164" fontId="5" fillId="0" borderId="17" xfId="1" applyFont="1" applyBorder="1" applyAlignment="1">
      <alignment horizontal="left"/>
    </xf>
    <xf numFmtId="164" fontId="8" fillId="0" borderId="9" xfId="1" applyFont="1" applyBorder="1" applyAlignment="1">
      <alignment horizontal="left"/>
    </xf>
    <xf numFmtId="164" fontId="8" fillId="0" borderId="4" xfId="1" applyFont="1" applyBorder="1" applyAlignment="1">
      <alignment horizontal="left"/>
    </xf>
    <xf numFmtId="169" fontId="5" fillId="0" borderId="9" xfId="1" applyNumberFormat="1" applyFont="1" applyBorder="1" applyAlignment="1">
      <alignment horizontal="left"/>
    </xf>
    <xf numFmtId="0" fontId="19" fillId="0" borderId="10" xfId="0" applyFont="1" applyBorder="1" applyAlignment="1">
      <alignment horizontal="left" vertical="center"/>
    </xf>
    <xf numFmtId="169" fontId="19" fillId="0" borderId="9" xfId="1" applyNumberFormat="1" applyFont="1" applyBorder="1" applyAlignment="1">
      <alignment horizontal="left"/>
    </xf>
    <xf numFmtId="0" fontId="8" fillId="0" borderId="4" xfId="0" applyFont="1" applyBorder="1" applyAlignment="1">
      <alignment horizontal="left" vertical="center"/>
    </xf>
    <xf numFmtId="0" fontId="8" fillId="0" borderId="10" xfId="0" applyFont="1" applyBorder="1" applyAlignment="1">
      <alignment horizontal="left" vertical="center"/>
    </xf>
    <xf numFmtId="164" fontId="5" fillId="0" borderId="13" xfId="1" applyFont="1" applyFill="1" applyBorder="1" applyAlignment="1">
      <alignment horizontal="left" vertical="center"/>
    </xf>
    <xf numFmtId="10" fontId="5" fillId="0" borderId="13" xfId="0" applyNumberFormat="1" applyFont="1" applyBorder="1" applyAlignment="1">
      <alignment horizontal="center" vertical="center"/>
    </xf>
    <xf numFmtId="0" fontId="5" fillId="0" borderId="13" xfId="0" applyFont="1" applyBorder="1" applyAlignment="1">
      <alignment horizontal="left" vertical="center"/>
    </xf>
    <xf numFmtId="10" fontId="5" fillId="0" borderId="0" xfId="0" applyNumberFormat="1" applyFont="1"/>
    <xf numFmtId="0" fontId="8" fillId="0" borderId="4" xfId="0" applyFont="1" applyBorder="1" applyAlignment="1">
      <alignment horizontal="center" vertical="center"/>
    </xf>
    <xf numFmtId="164" fontId="5" fillId="0" borderId="4" xfId="1" applyFont="1" applyBorder="1"/>
    <xf numFmtId="0" fontId="20" fillId="0" borderId="0" xfId="0" applyFont="1" applyAlignment="1">
      <alignment horizontal="left"/>
    </xf>
    <xf numFmtId="14" fontId="22" fillId="0" borderId="0" xfId="4" applyNumberFormat="1" applyFont="1" applyAlignment="1">
      <alignment horizontal="center" vertical="center" wrapText="1"/>
    </xf>
    <xf numFmtId="0" fontId="7" fillId="0" borderId="0" xfId="0" applyFont="1"/>
    <xf numFmtId="0" fontId="8" fillId="0" borderId="0" xfId="0" applyFont="1" applyAlignment="1">
      <alignment horizontal="right"/>
    </xf>
    <xf numFmtId="164" fontId="5" fillId="0" borderId="0" xfId="1" applyFont="1" applyFill="1"/>
    <xf numFmtId="164" fontId="8" fillId="0" borderId="0" xfId="1" applyFont="1" applyFill="1" applyAlignment="1">
      <alignment horizontal="center" vertical="center"/>
    </xf>
    <xf numFmtId="164" fontId="8" fillId="0" borderId="0" xfId="1" applyFont="1" applyFill="1"/>
    <xf numFmtId="164" fontId="8" fillId="0" borderId="0" xfId="1" applyFont="1"/>
    <xf numFmtId="164" fontId="8" fillId="0" borderId="23" xfId="1" applyFont="1" applyFill="1" applyBorder="1"/>
    <xf numFmtId="0" fontId="22" fillId="0" borderId="0" xfId="4" applyFont="1" applyAlignment="1">
      <alignment vertical="center"/>
    </xf>
    <xf numFmtId="164" fontId="8" fillId="2" borderId="0" xfId="1" applyFont="1" applyFill="1" applyAlignment="1">
      <alignment vertical="center"/>
    </xf>
    <xf numFmtId="164" fontId="12" fillId="0" borderId="1" xfId="1" applyFont="1" applyBorder="1" applyAlignment="1">
      <alignment vertical="center" wrapText="1"/>
    </xf>
    <xf numFmtId="0" fontId="12" fillId="0" borderId="4" xfId="4" applyFont="1" applyBorder="1" applyAlignment="1">
      <alignment horizontal="center" vertical="center"/>
    </xf>
    <xf numFmtId="14" fontId="22" fillId="0" borderId="3" xfId="4" applyNumberFormat="1" applyFont="1" applyBorder="1" applyAlignment="1">
      <alignment horizontal="center" vertical="center" wrapText="1"/>
    </xf>
    <xf numFmtId="14" fontId="22" fillId="0" borderId="4" xfId="4" applyNumberFormat="1" applyFont="1" applyBorder="1" applyAlignment="1">
      <alignment horizontal="center" vertical="center" wrapText="1"/>
    </xf>
    <xf numFmtId="164" fontId="10" fillId="0" borderId="16" xfId="1" applyFont="1" applyBorder="1" applyAlignment="1">
      <alignment vertical="center" wrapText="1"/>
    </xf>
    <xf numFmtId="17" fontId="24" fillId="0" borderId="15" xfId="4" applyNumberFormat="1" applyFont="1" applyBorder="1" applyAlignment="1">
      <alignment horizontal="center" vertical="center" wrapText="1"/>
    </xf>
    <xf numFmtId="164" fontId="12" fillId="2" borderId="15" xfId="1" quotePrefix="1" applyFont="1" applyFill="1" applyBorder="1" applyAlignment="1">
      <alignment horizontal="center" vertical="center" wrapText="1"/>
    </xf>
    <xf numFmtId="168" fontId="12" fillId="0" borderId="10" xfId="4" applyNumberFormat="1" applyFont="1" applyBorder="1" applyAlignment="1">
      <alignment vertical="center"/>
    </xf>
    <xf numFmtId="168" fontId="22" fillId="0" borderId="17" xfId="4" applyNumberFormat="1" applyFont="1" applyBorder="1" applyAlignment="1">
      <alignment horizontal="center" vertical="center" wrapText="1"/>
    </xf>
    <xf numFmtId="164" fontId="8" fillId="0" borderId="9" xfId="1" applyFont="1" applyBorder="1" applyAlignment="1">
      <alignment horizontal="right" vertical="center"/>
    </xf>
    <xf numFmtId="164" fontId="8" fillId="0" borderId="17" xfId="1" applyFont="1" applyBorder="1" applyAlignment="1">
      <alignment horizontal="right" vertical="center"/>
    </xf>
    <xf numFmtId="0" fontId="7" fillId="0" borderId="10" xfId="0" applyFont="1" applyBorder="1"/>
    <xf numFmtId="164" fontId="5" fillId="0" borderId="9" xfId="1" applyFont="1" applyBorder="1" applyAlignment="1">
      <alignment horizontal="right"/>
    </xf>
    <xf numFmtId="164" fontId="5" fillId="0" borderId="17" xfId="1" applyFont="1" applyFill="1" applyBorder="1" applyAlignment="1">
      <alignment horizontal="right" vertical="center"/>
    </xf>
    <xf numFmtId="168" fontId="25" fillId="0" borderId="10" xfId="4" applyNumberFormat="1" applyFont="1" applyBorder="1" applyAlignment="1">
      <alignment vertical="center"/>
    </xf>
    <xf numFmtId="164" fontId="5" fillId="0" borderId="9" xfId="1" applyFont="1" applyBorder="1" applyAlignment="1">
      <alignment horizontal="right" vertical="center"/>
    </xf>
    <xf numFmtId="164" fontId="8" fillId="0" borderId="17" xfId="1" applyFont="1" applyFill="1" applyBorder="1" applyAlignment="1">
      <alignment horizontal="right" vertical="center"/>
    </xf>
    <xf numFmtId="0" fontId="25" fillId="0" borderId="10" xfId="4" applyFont="1" applyBorder="1" applyAlignment="1">
      <alignment vertical="center"/>
    </xf>
    <xf numFmtId="0" fontId="10" fillId="0" borderId="10" xfId="4" applyFont="1" applyBorder="1" applyAlignment="1">
      <alignment vertical="center"/>
    </xf>
    <xf numFmtId="168" fontId="22" fillId="0" borderId="17" xfId="4" applyNumberFormat="1" applyFont="1" applyBorder="1" applyAlignment="1">
      <alignment horizontal="center" vertical="center"/>
    </xf>
    <xf numFmtId="0" fontId="10" fillId="0" borderId="10" xfId="0" applyFont="1" applyBorder="1" applyAlignment="1">
      <alignment horizontal="left" vertical="top"/>
    </xf>
    <xf numFmtId="0" fontId="12" fillId="0" borderId="10" xfId="0" applyFont="1" applyBorder="1"/>
    <xf numFmtId="168" fontId="22" fillId="0" borderId="4" xfId="4" applyNumberFormat="1" applyFont="1" applyBorder="1" applyAlignment="1">
      <alignment horizontal="center" vertical="center" wrapText="1"/>
    </xf>
    <xf numFmtId="164" fontId="8" fillId="0" borderId="4" xfId="1" applyFont="1" applyBorder="1" applyAlignment="1">
      <alignment horizontal="right" vertical="center"/>
    </xf>
    <xf numFmtId="168" fontId="12" fillId="0" borderId="1" xfId="4" applyNumberFormat="1" applyFont="1" applyBorder="1" applyAlignment="1">
      <alignment vertical="center"/>
    </xf>
    <xf numFmtId="164" fontId="8" fillId="0" borderId="23" xfId="1" applyFont="1" applyFill="1" applyBorder="1" applyAlignment="1">
      <alignment horizontal="right" vertical="center"/>
    </xf>
    <xf numFmtId="0" fontId="10" fillId="0" borderId="0" xfId="4" applyFont="1" applyAlignment="1">
      <alignment vertical="center"/>
    </xf>
    <xf numFmtId="164" fontId="10" fillId="0" borderId="0" xfId="1" applyFont="1" applyFill="1" applyAlignment="1">
      <alignment vertical="center"/>
    </xf>
    <xf numFmtId="0" fontId="12" fillId="0" borderId="4" xfId="4" applyFont="1" applyBorder="1" applyAlignment="1">
      <alignment vertical="center"/>
    </xf>
    <xf numFmtId="14" fontId="22" fillId="0" borderId="4" xfId="4" applyNumberFormat="1" applyFont="1" applyBorder="1" applyAlignment="1">
      <alignment horizontal="center" vertical="center"/>
    </xf>
    <xf numFmtId="14" fontId="22" fillId="0" borderId="4" xfId="4" quotePrefix="1" applyNumberFormat="1" applyFont="1" applyBorder="1" applyAlignment="1">
      <alignment horizontal="center" vertical="center"/>
    </xf>
    <xf numFmtId="168" fontId="22" fillId="0" borderId="4" xfId="4" applyNumberFormat="1" applyFont="1" applyBorder="1" applyAlignment="1">
      <alignment vertical="center"/>
    </xf>
    <xf numFmtId="168" fontId="22" fillId="0" borderId="4" xfId="4" applyNumberFormat="1" applyFont="1" applyBorder="1" applyAlignment="1">
      <alignment horizontal="center"/>
    </xf>
    <xf numFmtId="164" fontId="22" fillId="0" borderId="4" xfId="1" applyFont="1" applyBorder="1" applyAlignment="1">
      <alignment horizontal="center"/>
    </xf>
    <xf numFmtId="168" fontId="22" fillId="0" borderId="15" xfId="4" applyNumberFormat="1" applyFont="1" applyBorder="1" applyAlignment="1">
      <alignment vertical="center"/>
    </xf>
    <xf numFmtId="168" fontId="22" fillId="0" borderId="15" xfId="4" applyNumberFormat="1" applyFont="1" applyBorder="1" applyAlignment="1">
      <alignment horizontal="center"/>
    </xf>
    <xf numFmtId="164" fontId="22" fillId="0" borderId="15" xfId="1" applyFont="1" applyBorder="1" applyAlignment="1">
      <alignment horizontal="center"/>
    </xf>
    <xf numFmtId="168" fontId="22" fillId="0" borderId="0" xfId="4" applyNumberFormat="1" applyFont="1" applyAlignment="1">
      <alignment horizontal="center"/>
    </xf>
    <xf numFmtId="164" fontId="22" fillId="0" borderId="15" xfId="1" applyFont="1" applyFill="1" applyBorder="1" applyAlignment="1">
      <alignment horizontal="center"/>
    </xf>
    <xf numFmtId="164" fontId="26" fillId="0" borderId="17" xfId="1" applyFont="1" applyFill="1" applyBorder="1" applyAlignment="1">
      <alignment horizontal="center"/>
    </xf>
    <xf numFmtId="168" fontId="22" fillId="0" borderId="17" xfId="4" applyNumberFormat="1" applyFont="1" applyBorder="1" applyAlignment="1">
      <alignment horizontal="center"/>
    </xf>
    <xf numFmtId="164" fontId="26" fillId="0" borderId="0" xfId="1" applyFont="1" applyFill="1" applyBorder="1" applyAlignment="1">
      <alignment horizontal="center"/>
    </xf>
    <xf numFmtId="168" fontId="22" fillId="0" borderId="17" xfId="4" applyNumberFormat="1" applyFont="1" applyBorder="1" applyAlignment="1">
      <alignment vertical="center"/>
    </xf>
    <xf numFmtId="164" fontId="22" fillId="0" borderId="17" xfId="1" applyFont="1" applyFill="1" applyBorder="1" applyAlignment="1">
      <alignment horizontal="center"/>
    </xf>
    <xf numFmtId="168" fontId="22" fillId="0" borderId="10" xfId="4" applyNumberFormat="1" applyFont="1" applyBorder="1" applyAlignment="1">
      <alignment vertical="center"/>
    </xf>
    <xf numFmtId="164" fontId="22" fillId="0" borderId="0" xfId="1" applyFont="1" applyBorder="1" applyAlignment="1">
      <alignment horizontal="center"/>
    </xf>
    <xf numFmtId="164" fontId="22" fillId="0" borderId="17" xfId="1" applyFont="1" applyBorder="1" applyAlignment="1">
      <alignment horizontal="center"/>
    </xf>
    <xf numFmtId="164" fontId="26" fillId="0" borderId="0" xfId="1" applyFont="1" applyBorder="1" applyAlignment="1">
      <alignment horizontal="center"/>
    </xf>
    <xf numFmtId="164" fontId="22" fillId="0" borderId="17" xfId="1" applyFont="1" applyFill="1" applyBorder="1" applyAlignment="1">
      <alignment horizontal="right"/>
    </xf>
    <xf numFmtId="164" fontId="22" fillId="0" borderId="9" xfId="1" applyFont="1" applyFill="1" applyBorder="1" applyAlignment="1">
      <alignment horizontal="center"/>
    </xf>
    <xf numFmtId="164" fontId="22" fillId="0" borderId="9" xfId="1" applyFont="1" applyBorder="1" applyAlignment="1">
      <alignment horizontal="center"/>
    </xf>
    <xf numFmtId="168" fontId="26" fillId="0" borderId="13" xfId="4" applyNumberFormat="1" applyFont="1" applyBorder="1" applyAlignment="1">
      <alignment vertical="center"/>
    </xf>
    <xf numFmtId="168" fontId="22" fillId="0" borderId="18" xfId="4" applyNumberFormat="1" applyFont="1" applyBorder="1" applyAlignment="1">
      <alignment horizontal="center"/>
    </xf>
    <xf numFmtId="164" fontId="22" fillId="0" borderId="13" xfId="1" applyFont="1" applyBorder="1" applyAlignment="1">
      <alignment horizontal="right"/>
    </xf>
    <xf numFmtId="164" fontId="26" fillId="0" borderId="12" xfId="1" applyFont="1" applyBorder="1" applyAlignment="1">
      <alignment horizontal="center"/>
    </xf>
    <xf numFmtId="168" fontId="26" fillId="0" borderId="19" xfId="4" applyNumberFormat="1" applyFont="1" applyBorder="1" applyAlignment="1">
      <alignment vertical="center"/>
    </xf>
    <xf numFmtId="168" fontId="22" fillId="0" borderId="13" xfId="4" applyNumberFormat="1" applyFont="1" applyBorder="1" applyAlignment="1">
      <alignment horizontal="center"/>
    </xf>
    <xf numFmtId="164" fontId="26" fillId="0" borderId="13" xfId="1" applyFont="1" applyBorder="1" applyAlignment="1">
      <alignment horizontal="center"/>
    </xf>
    <xf numFmtId="168" fontId="26" fillId="0" borderId="0" xfId="4" applyNumberFormat="1" applyFont="1" applyAlignment="1">
      <alignment vertical="center"/>
    </xf>
    <xf numFmtId="0" fontId="12" fillId="0" borderId="15" xfId="4" applyFont="1" applyBorder="1" applyAlignment="1">
      <alignment horizontal="center" vertical="center"/>
    </xf>
    <xf numFmtId="17" fontId="12" fillId="0" borderId="15" xfId="4" applyNumberFormat="1" applyFont="1" applyBorder="1" applyAlignment="1">
      <alignment horizontal="center" vertical="center"/>
    </xf>
    <xf numFmtId="17" fontId="12" fillId="0" borderId="4" xfId="4" applyNumberFormat="1" applyFont="1" applyBorder="1" applyAlignment="1">
      <alignment horizontal="center" vertical="center"/>
    </xf>
    <xf numFmtId="0" fontId="10" fillId="0" borderId="15" xfId="4" applyFont="1" applyBorder="1" applyAlignment="1">
      <alignment vertical="center"/>
    </xf>
    <xf numFmtId="164" fontId="10" fillId="0" borderId="15" xfId="1" applyFont="1" applyFill="1" applyBorder="1" applyAlignment="1">
      <alignment vertical="center"/>
    </xf>
    <xf numFmtId="164" fontId="10" fillId="0" borderId="20" xfId="1" applyFont="1" applyFill="1" applyBorder="1" applyAlignment="1">
      <alignment vertical="center"/>
    </xf>
    <xf numFmtId="0" fontId="10" fillId="0" borderId="13" xfId="4" applyFont="1" applyBorder="1" applyAlignment="1">
      <alignment vertical="center"/>
    </xf>
    <xf numFmtId="170" fontId="10" fillId="0" borderId="13" xfId="1" applyNumberFormat="1" applyFont="1" applyFill="1" applyBorder="1" applyAlignment="1">
      <alignment vertical="center"/>
    </xf>
    <xf numFmtId="170" fontId="10" fillId="0" borderId="12" xfId="1" applyNumberFormat="1" applyFont="1" applyFill="1" applyBorder="1" applyAlignment="1">
      <alignment vertical="center"/>
    </xf>
    <xf numFmtId="170" fontId="5" fillId="0" borderId="0" xfId="0" applyNumberFormat="1" applyFont="1"/>
    <xf numFmtId="0" fontId="8"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166" fontId="5" fillId="0" borderId="4" xfId="1" applyNumberFormat="1" applyFont="1" applyBorder="1" applyAlignment="1">
      <alignment horizontal="center" vertical="center"/>
    </xf>
    <xf numFmtId="166" fontId="5" fillId="2" borderId="4" xfId="1" applyNumberFormat="1" applyFont="1" applyFill="1" applyBorder="1" applyAlignment="1">
      <alignment horizontal="center" vertical="center"/>
    </xf>
    <xf numFmtId="164" fontId="5" fillId="2" borderId="4" xfId="1" applyFont="1" applyFill="1" applyBorder="1" applyAlignment="1">
      <alignment horizontal="center" vertical="center"/>
    </xf>
    <xf numFmtId="10" fontId="10" fillId="0" borderId="4" xfId="2" applyNumberFormat="1" applyFont="1" applyBorder="1" applyAlignment="1">
      <alignment horizontal="center" vertical="center"/>
    </xf>
    <xf numFmtId="166" fontId="5" fillId="0" borderId="3" xfId="1" applyNumberFormat="1" applyFont="1" applyBorder="1" applyAlignment="1">
      <alignment horizontal="center" vertical="center"/>
    </xf>
    <xf numFmtId="166" fontId="8" fillId="2" borderId="4" xfId="1" applyNumberFormat="1" applyFont="1" applyFill="1" applyBorder="1" applyAlignment="1">
      <alignment horizontal="center" vertical="center"/>
    </xf>
    <xf numFmtId="9" fontId="8" fillId="0" borderId="4" xfId="2" applyFont="1" applyBorder="1" applyAlignment="1">
      <alignment horizontal="center"/>
    </xf>
    <xf numFmtId="166" fontId="5" fillId="0" borderId="4" xfId="1" applyNumberFormat="1" applyFont="1" applyBorder="1"/>
    <xf numFmtId="166" fontId="5" fillId="0" borderId="3" xfId="1" applyNumberFormat="1" applyFont="1" applyBorder="1"/>
    <xf numFmtId="170" fontId="5" fillId="0" borderId="20" xfId="1" applyNumberFormat="1" applyFont="1" applyBorder="1"/>
    <xf numFmtId="0" fontId="5" fillId="0" borderId="15" xfId="0" applyFont="1" applyBorder="1" applyAlignment="1">
      <alignment wrapText="1"/>
    </xf>
    <xf numFmtId="0" fontId="5" fillId="0" borderId="17" xfId="0" applyFont="1" applyBorder="1" applyAlignment="1">
      <alignment wrapText="1"/>
    </xf>
    <xf numFmtId="3" fontId="8" fillId="0" borderId="4" xfId="0" applyNumberFormat="1" applyFont="1" applyBorder="1" applyAlignment="1">
      <alignment horizontal="left"/>
    </xf>
    <xf numFmtId="3" fontId="5" fillId="0" borderId="15" xfId="0" applyNumberFormat="1" applyFont="1" applyBorder="1" applyAlignment="1">
      <alignment horizontal="left" vertical="center"/>
    </xf>
    <xf numFmtId="3" fontId="5" fillId="0" borderId="17" xfId="0" applyNumberFormat="1" applyFont="1" applyBorder="1" applyAlignment="1">
      <alignment horizontal="left" vertical="center"/>
    </xf>
    <xf numFmtId="0" fontId="14" fillId="0" borderId="13" xfId="0" applyFont="1" applyBorder="1" applyAlignment="1">
      <alignment horizontal="right"/>
    </xf>
    <xf numFmtId="0" fontId="10" fillId="0" borderId="4" xfId="1" applyNumberFormat="1" applyFont="1" applyFill="1" applyBorder="1" applyAlignment="1">
      <alignment horizontal="center" vertical="center"/>
    </xf>
    <xf numFmtId="164" fontId="10" fillId="0" borderId="17" xfId="1" applyFont="1" applyFill="1" applyBorder="1" applyAlignment="1">
      <alignment horizontal="center" vertical="center"/>
    </xf>
    <xf numFmtId="0" fontId="8" fillId="0" borderId="6" xfId="0" applyFont="1" applyBorder="1" applyAlignment="1">
      <alignment horizontal="center" vertical="center"/>
    </xf>
    <xf numFmtId="170" fontId="5" fillId="0" borderId="9" xfId="1" applyNumberFormat="1" applyFont="1" applyBorder="1"/>
    <xf numFmtId="170" fontId="5" fillId="0" borderId="12" xfId="1" applyNumberFormat="1" applyFont="1" applyBorder="1"/>
    <xf numFmtId="0" fontId="12" fillId="0" borderId="4" xfId="0" applyFont="1" applyBorder="1" applyAlignment="1">
      <alignment horizontal="center" vertical="center"/>
    </xf>
    <xf numFmtId="164" fontId="12" fillId="0" borderId="4" xfId="1" applyFont="1" applyBorder="1" applyAlignment="1">
      <alignment vertical="center"/>
    </xf>
    <xf numFmtId="14" fontId="12" fillId="0" borderId="4" xfId="1" applyNumberFormat="1" applyFont="1" applyBorder="1" applyAlignment="1">
      <alignment horizontal="center" vertical="center"/>
    </xf>
    <xf numFmtId="164" fontId="10" fillId="0" borderId="10" xfId="1" applyFont="1" applyBorder="1" applyAlignment="1">
      <alignment horizontal="left" vertical="center"/>
    </xf>
    <xf numFmtId="164" fontId="12" fillId="0" borderId="1" xfId="1" applyFont="1" applyBorder="1" applyAlignment="1">
      <alignment horizontal="left" vertical="center"/>
    </xf>
    <xf numFmtId="164" fontId="12" fillId="0" borderId="1" xfId="1" applyFont="1" applyBorder="1" applyAlignment="1">
      <alignment vertical="center"/>
    </xf>
    <xf numFmtId="164" fontId="12" fillId="0" borderId="4" xfId="1" quotePrefix="1" applyFont="1" applyBorder="1" applyAlignment="1">
      <alignment horizontal="left" vertical="center"/>
    </xf>
    <xf numFmtId="164" fontId="12" fillId="0" borderId="4" xfId="1" quotePrefix="1" applyFont="1" applyBorder="1" applyAlignment="1">
      <alignment horizontal="center" vertical="center"/>
    </xf>
    <xf numFmtId="0" fontId="8" fillId="0" borderId="0" xfId="0" applyFont="1" applyAlignment="1">
      <alignment horizontal="centerContinuous"/>
    </xf>
    <xf numFmtId="0" fontId="19" fillId="0" borderId="0" xfId="0" applyFont="1" applyAlignment="1">
      <alignment horizontal="centerContinuous"/>
    </xf>
    <xf numFmtId="0" fontId="0" fillId="0" borderId="0" xfId="0" applyAlignment="1">
      <alignment horizontal="centerContinuous"/>
    </xf>
    <xf numFmtId="164" fontId="10" fillId="0" borderId="17" xfId="1" applyFont="1" applyFill="1" applyBorder="1" applyAlignment="1">
      <alignment horizontal="left" vertical="center"/>
    </xf>
    <xf numFmtId="41" fontId="5" fillId="0" borderId="10" xfId="10" applyFont="1" applyBorder="1"/>
    <xf numFmtId="3" fontId="10" fillId="0" borderId="4" xfId="0" applyNumberFormat="1" applyFont="1" applyBorder="1" applyAlignment="1">
      <alignment horizontal="center" vertical="center"/>
    </xf>
    <xf numFmtId="164" fontId="10" fillId="0" borderId="4" xfId="7" applyFont="1" applyFill="1" applyBorder="1" applyAlignment="1">
      <alignment horizontal="center" vertical="center"/>
    </xf>
    <xf numFmtId="170" fontId="5" fillId="0" borderId="17" xfId="1" applyNumberFormat="1" applyFont="1" applyBorder="1"/>
    <xf numFmtId="164" fontId="5" fillId="0" borderId="15" xfId="1" applyFont="1" applyBorder="1" applyAlignment="1">
      <alignment horizontal="left"/>
    </xf>
    <xf numFmtId="169" fontId="5" fillId="0" borderId="17" xfId="1" applyNumberFormat="1" applyFont="1" applyBorder="1" applyAlignment="1">
      <alignment horizontal="left"/>
    </xf>
    <xf numFmtId="169" fontId="19" fillId="0" borderId="13" xfId="1" applyNumberFormat="1" applyFont="1" applyBorder="1" applyAlignment="1">
      <alignment horizontal="left"/>
    </xf>
    <xf numFmtId="164" fontId="0" fillId="0" borderId="0" xfId="1" applyFont="1"/>
    <xf numFmtId="164" fontId="5" fillId="0" borderId="5" xfId="1" applyFont="1" applyBorder="1"/>
    <xf numFmtId="164" fontId="5" fillId="0" borderId="0" xfId="1" applyFont="1" applyBorder="1"/>
    <xf numFmtId="0" fontId="12" fillId="0" borderId="16" xfId="0" applyFont="1" applyBorder="1" applyAlignment="1">
      <alignment vertical="center"/>
    </xf>
    <xf numFmtId="0" fontId="12" fillId="0" borderId="19" xfId="0" applyFont="1" applyBorder="1"/>
    <xf numFmtId="0" fontId="31" fillId="0" borderId="10" xfId="11" applyFont="1" applyBorder="1"/>
    <xf numFmtId="170" fontId="5" fillId="0" borderId="17" xfId="1" applyNumberFormat="1" applyFont="1" applyFill="1" applyBorder="1"/>
    <xf numFmtId="3" fontId="8" fillId="0" borderId="3" xfId="0" applyNumberFormat="1" applyFont="1" applyBorder="1" applyAlignment="1">
      <alignment horizontal="left"/>
    </xf>
    <xf numFmtId="4" fontId="5" fillId="0" borderId="17" xfId="0" applyNumberFormat="1" applyFont="1" applyBorder="1" applyAlignment="1">
      <alignment horizontal="right"/>
    </xf>
    <xf numFmtId="165" fontId="5" fillId="0" borderId="15" xfId="0" applyNumberFormat="1" applyFont="1" applyBorder="1"/>
    <xf numFmtId="170" fontId="5" fillId="0" borderId="17" xfId="0" applyNumberFormat="1" applyFont="1" applyBorder="1"/>
    <xf numFmtId="164" fontId="8" fillId="0" borderId="4" xfId="0" applyNumberFormat="1" applyFont="1" applyBorder="1"/>
    <xf numFmtId="164" fontId="10" fillId="0" borderId="10" xfId="1" applyFont="1" applyFill="1" applyBorder="1" applyAlignment="1">
      <alignment horizontal="center" vertical="center"/>
    </xf>
    <xf numFmtId="164" fontId="5" fillId="0" borderId="15" xfId="0" applyNumberFormat="1" applyFont="1" applyBorder="1"/>
    <xf numFmtId="164" fontId="5" fillId="0" borderId="17" xfId="0" applyNumberFormat="1" applyFont="1" applyBorder="1"/>
    <xf numFmtId="3" fontId="12" fillId="0" borderId="4" xfId="0" applyNumberFormat="1" applyFont="1" applyBorder="1" applyAlignment="1">
      <alignment horizontal="right"/>
    </xf>
    <xf numFmtId="3" fontId="12" fillId="0" borderId="4" xfId="0" applyNumberFormat="1" applyFont="1" applyBorder="1"/>
    <xf numFmtId="164" fontId="12" fillId="0" borderId="4" xfId="1" applyFont="1" applyFill="1" applyBorder="1" applyAlignment="1">
      <alignment horizontal="center"/>
    </xf>
    <xf numFmtId="0" fontId="12" fillId="0" borderId="4" xfId="0" applyFont="1" applyBorder="1" applyAlignment="1">
      <alignment horizontal="center"/>
    </xf>
    <xf numFmtId="164" fontId="12" fillId="0" borderId="4" xfId="12" applyFont="1" applyFill="1" applyBorder="1"/>
    <xf numFmtId="0" fontId="22" fillId="0" borderId="0" xfId="4" applyFont="1" applyAlignment="1">
      <alignment horizontal="center"/>
    </xf>
    <xf numFmtId="170" fontId="8" fillId="0" borderId="33" xfId="1" applyNumberFormat="1" applyFont="1" applyBorder="1"/>
    <xf numFmtId="164" fontId="8" fillId="0" borderId="23" xfId="1" applyFont="1" applyBorder="1" applyAlignment="1">
      <alignment horizontal="center" vertical="center"/>
    </xf>
    <xf numFmtId="164" fontId="5" fillId="0" borderId="9" xfId="1" applyFont="1" applyFill="1" applyBorder="1" applyAlignment="1">
      <alignment horizontal="right" vertical="center"/>
    </xf>
    <xf numFmtId="14" fontId="8" fillId="0" borderId="20" xfId="0" applyNumberFormat="1" applyFont="1" applyBorder="1" applyAlignment="1">
      <alignment horizontal="center" vertical="center"/>
    </xf>
    <xf numFmtId="0" fontId="5" fillId="0" borderId="16" xfId="0" applyFont="1" applyBorder="1" applyAlignment="1">
      <alignment vertical="center"/>
    </xf>
    <xf numFmtId="0" fontId="5" fillId="0" borderId="10" xfId="0" applyFont="1" applyBorder="1" applyAlignment="1">
      <alignment horizontal="left" vertical="center"/>
    </xf>
    <xf numFmtId="164" fontId="5" fillId="0" borderId="17" xfId="1" applyFont="1" applyBorder="1" applyAlignment="1">
      <alignment horizontal="right"/>
    </xf>
    <xf numFmtId="169" fontId="8" fillId="0" borderId="13" xfId="1" applyNumberFormat="1" applyFont="1" applyBorder="1"/>
    <xf numFmtId="14" fontId="5" fillId="0" borderId="10" xfId="0" applyNumberFormat="1" applyFont="1" applyBorder="1" applyAlignment="1">
      <alignment horizontal="center" vertical="center"/>
    </xf>
    <xf numFmtId="14" fontId="5" fillId="0" borderId="9" xfId="0" applyNumberFormat="1" applyFont="1" applyBorder="1" applyAlignment="1">
      <alignment horizontal="center" vertical="center"/>
    </xf>
    <xf numFmtId="14" fontId="5" fillId="0" borderId="16" xfId="0" applyNumberFormat="1" applyFont="1" applyBorder="1" applyAlignment="1">
      <alignment horizontal="center" vertical="center"/>
    </xf>
    <xf numFmtId="41" fontId="10" fillId="0" borderId="10" xfId="10" applyFont="1" applyBorder="1" applyAlignment="1">
      <alignment horizontal="center" vertical="center"/>
    </xf>
    <xf numFmtId="41" fontId="10" fillId="0" borderId="17" xfId="10" applyFont="1" applyFill="1" applyBorder="1" applyAlignment="1">
      <alignment horizontal="center" vertical="center"/>
    </xf>
    <xf numFmtId="0" fontId="12" fillId="0" borderId="4" xfId="8" applyFont="1" applyBorder="1" applyAlignment="1">
      <alignment horizontal="center" vertical="center"/>
    </xf>
    <xf numFmtId="164" fontId="12" fillId="0" borderId="4" xfId="1" quotePrefix="1" applyFont="1" applyFill="1" applyBorder="1" applyAlignment="1">
      <alignment horizontal="left" vertical="center"/>
    </xf>
    <xf numFmtId="164" fontId="12" fillId="0" borderId="4" xfId="1" applyFont="1" applyFill="1" applyBorder="1" applyAlignment="1">
      <alignment horizontal="left" vertical="center"/>
    </xf>
    <xf numFmtId="164" fontId="12" fillId="0" borderId="4" xfId="1" applyFont="1" applyFill="1" applyBorder="1" applyAlignment="1">
      <alignment vertical="center"/>
    </xf>
    <xf numFmtId="164" fontId="5" fillId="0" borderId="4" xfId="1" applyFont="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left" vertical="center"/>
    </xf>
    <xf numFmtId="164" fontId="5" fillId="0" borderId="15" xfId="1" applyFont="1" applyBorder="1" applyAlignment="1">
      <alignment horizontal="left" vertical="center"/>
    </xf>
    <xf numFmtId="164" fontId="5" fillId="0" borderId="13" xfId="1" applyFont="1" applyBorder="1" applyAlignment="1">
      <alignment horizontal="left"/>
    </xf>
    <xf numFmtId="14" fontId="5" fillId="0" borderId="16" xfId="0" applyNumberFormat="1" applyFont="1" applyBorder="1"/>
    <xf numFmtId="49" fontId="31" fillId="0" borderId="5" xfId="0" applyNumberFormat="1" applyFont="1" applyBorder="1" applyAlignment="1">
      <alignment horizontal="left" vertical="center" wrapText="1" readingOrder="1"/>
    </xf>
    <xf numFmtId="0" fontId="5" fillId="0" borderId="5" xfId="0" applyFont="1" applyBorder="1" applyAlignment="1">
      <alignment horizontal="center" vertical="center"/>
    </xf>
    <xf numFmtId="164" fontId="5" fillId="0" borderId="5" xfId="1" applyFont="1" applyBorder="1" applyAlignment="1">
      <alignment horizontal="center" vertical="center"/>
    </xf>
    <xf numFmtId="14" fontId="5" fillId="0" borderId="20" xfId="0" applyNumberFormat="1" applyFont="1" applyBorder="1"/>
    <xf numFmtId="14" fontId="5" fillId="0" borderId="10" xfId="0" applyNumberFormat="1" applyFont="1" applyBorder="1"/>
    <xf numFmtId="49" fontId="31" fillId="0" borderId="0" xfId="0" applyNumberFormat="1" applyFont="1" applyAlignment="1">
      <alignment horizontal="left" vertical="center" wrapText="1" readingOrder="1"/>
    </xf>
    <xf numFmtId="164" fontId="5" fillId="0" borderId="0" xfId="1" applyFont="1" applyAlignment="1">
      <alignment horizontal="center" vertical="center"/>
    </xf>
    <xf numFmtId="14" fontId="5" fillId="0" borderId="9" xfId="0" applyNumberFormat="1" applyFont="1" applyBorder="1"/>
    <xf numFmtId="14" fontId="5" fillId="0" borderId="19" xfId="0" applyNumberFormat="1" applyFont="1" applyBorder="1"/>
    <xf numFmtId="49" fontId="31" fillId="0" borderId="18" xfId="0" applyNumberFormat="1" applyFont="1" applyBorder="1" applyAlignment="1">
      <alignment horizontal="left" vertical="center" wrapText="1" readingOrder="1"/>
    </xf>
    <xf numFmtId="164" fontId="5" fillId="0" borderId="18" xfId="1" applyFont="1" applyBorder="1" applyAlignment="1">
      <alignment horizontal="center" vertical="center"/>
    </xf>
    <xf numFmtId="14" fontId="5" fillId="0" borderId="12" xfId="0" applyNumberFormat="1" applyFont="1" applyBorder="1"/>
    <xf numFmtId="14" fontId="5" fillId="0" borderId="19" xfId="0" applyNumberFormat="1" applyFont="1" applyBorder="1" applyAlignment="1">
      <alignment horizontal="center" vertical="center"/>
    </xf>
    <xf numFmtId="14" fontId="5" fillId="0" borderId="12" xfId="0" applyNumberFormat="1" applyFont="1" applyBorder="1" applyAlignment="1">
      <alignment horizontal="center" vertical="center"/>
    </xf>
    <xf numFmtId="169" fontId="5" fillId="0" borderId="5" xfId="1" applyNumberFormat="1" applyFont="1" applyBorder="1" applyAlignment="1">
      <alignment horizontal="center" vertical="center"/>
    </xf>
    <xf numFmtId="14" fontId="5" fillId="0" borderId="20" xfId="0" applyNumberFormat="1" applyFont="1" applyBorder="1" applyAlignment="1">
      <alignment horizontal="center" vertical="center"/>
    </xf>
    <xf numFmtId="169" fontId="5" fillId="0" borderId="0" xfId="1" applyNumberFormat="1" applyFont="1" applyAlignment="1">
      <alignment horizontal="center" vertical="center"/>
    </xf>
    <xf numFmtId="14" fontId="5" fillId="0" borderId="10" xfId="0" applyNumberFormat="1" applyFont="1" applyBorder="1" applyAlignment="1">
      <alignment horizontal="left" vertical="center"/>
    </xf>
    <xf numFmtId="169" fontId="5" fillId="0" borderId="18" xfId="1" applyNumberFormat="1" applyFont="1" applyBorder="1" applyAlignment="1">
      <alignment horizontal="center" vertical="center"/>
    </xf>
    <xf numFmtId="17" fontId="24" fillId="0" borderId="20" xfId="4" applyNumberFormat="1" applyFont="1" applyBorder="1" applyAlignment="1">
      <alignment horizontal="center" vertical="center" wrapText="1"/>
    </xf>
    <xf numFmtId="164" fontId="8" fillId="0" borderId="9" xfId="1" applyFont="1" applyFill="1" applyBorder="1" applyAlignment="1">
      <alignment horizontal="right" vertical="center"/>
    </xf>
    <xf numFmtId="164" fontId="5" fillId="0" borderId="9" xfId="1" applyFont="1" applyFill="1" applyBorder="1" applyAlignment="1">
      <alignment horizontal="right"/>
    </xf>
    <xf numFmtId="164" fontId="8" fillId="0" borderId="4" xfId="1" applyFont="1" applyFill="1" applyBorder="1" applyAlignment="1">
      <alignment horizontal="right" vertical="center"/>
    </xf>
    <xf numFmtId="168" fontId="22" fillId="0" borderId="16" xfId="4" applyNumberFormat="1" applyFont="1" applyBorder="1" applyAlignment="1">
      <alignment vertical="center"/>
    </xf>
    <xf numFmtId="164" fontId="22" fillId="0" borderId="5" xfId="1" applyFont="1" applyFill="1" applyBorder="1" applyAlignment="1">
      <alignment horizontal="center"/>
    </xf>
    <xf numFmtId="168" fontId="26" fillId="0" borderId="17" xfId="4" applyNumberFormat="1" applyFont="1" applyBorder="1" applyAlignment="1">
      <alignment vertical="center"/>
    </xf>
    <xf numFmtId="168" fontId="26" fillId="0" borderId="10" xfId="4" applyNumberFormat="1" applyFont="1" applyBorder="1" applyAlignment="1">
      <alignment vertical="center"/>
    </xf>
    <xf numFmtId="164" fontId="22" fillId="0" borderId="0" xfId="1" applyFont="1" applyFill="1" applyBorder="1" applyAlignment="1">
      <alignment horizontal="center"/>
    </xf>
    <xf numFmtId="164" fontId="26" fillId="0" borderId="9" xfId="1" applyFont="1" applyFill="1" applyBorder="1" applyAlignment="1">
      <alignment horizontal="center"/>
    </xf>
    <xf numFmtId="164" fontId="10" fillId="0" borderId="17" xfId="1" applyFont="1" applyBorder="1" applyAlignment="1">
      <alignment vertical="center"/>
    </xf>
    <xf numFmtId="0" fontId="13" fillId="0" borderId="0" xfId="0" applyFont="1"/>
    <xf numFmtId="0" fontId="32" fillId="0" borderId="0" xfId="0" applyFont="1"/>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21" fillId="0" borderId="0" xfId="4" applyFont="1" applyAlignment="1">
      <alignment horizontal="center"/>
    </xf>
    <xf numFmtId="0" fontId="22" fillId="0" borderId="0" xfId="4" applyFont="1" applyAlignment="1">
      <alignment horizontal="center"/>
    </xf>
    <xf numFmtId="0" fontId="27" fillId="0" borderId="16" xfId="3" applyFont="1" applyFill="1" applyBorder="1" applyAlignment="1">
      <alignment horizontal="center" vertical="center"/>
    </xf>
    <xf numFmtId="0" fontId="27" fillId="0" borderId="19" xfId="3" applyFont="1" applyFill="1" applyBorder="1" applyAlignment="1">
      <alignment horizontal="center" vertical="center"/>
    </xf>
    <xf numFmtId="0" fontId="27" fillId="0" borderId="15" xfId="3" applyFont="1" applyFill="1" applyBorder="1" applyAlignment="1">
      <alignment horizontal="center" vertical="center"/>
    </xf>
    <xf numFmtId="0" fontId="27" fillId="0" borderId="13" xfId="3" applyFont="1" applyFill="1" applyBorder="1" applyAlignment="1">
      <alignment horizontal="center" vertical="center"/>
    </xf>
    <xf numFmtId="0" fontId="21" fillId="2" borderId="0" xfId="5" applyFont="1" applyFill="1" applyAlignment="1">
      <alignment horizontal="center" vertical="center"/>
    </xf>
    <xf numFmtId="0" fontId="22" fillId="0" borderId="0" xfId="4" applyFont="1" applyAlignment="1">
      <alignment horizontal="center" vertical="top"/>
    </xf>
    <xf numFmtId="0" fontId="23" fillId="0" borderId="0" xfId="4" applyFont="1" applyAlignment="1">
      <alignment horizontal="center"/>
    </xf>
    <xf numFmtId="0" fontId="29" fillId="0" borderId="0" xfId="0" applyFont="1" applyAlignment="1">
      <alignment horizontal="left"/>
    </xf>
    <xf numFmtId="0" fontId="5" fillId="0" borderId="0" xfId="0" applyFont="1"/>
    <xf numFmtId="0" fontId="8" fillId="0" borderId="0" xfId="0" applyFont="1" applyAlignment="1">
      <alignment horizont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2" fillId="0" borderId="0" xfId="0" applyFont="1" applyAlignment="1">
      <alignment horizontal="left" vertical="top" wrapText="1"/>
    </xf>
    <xf numFmtId="0" fontId="7" fillId="0" borderId="0" xfId="0" applyFont="1" applyAlignment="1">
      <alignment horizontal="center"/>
    </xf>
    <xf numFmtId="0" fontId="9" fillId="0" borderId="0" xfId="0" applyFont="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2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1" fillId="0" borderId="0" xfId="4" applyFont="1" applyAlignment="1">
      <alignment horizontal="center" vertical="top"/>
    </xf>
    <xf numFmtId="0" fontId="11" fillId="0" borderId="0" xfId="4" applyFont="1" applyAlignment="1">
      <alignment horizontal="center" vertical="center"/>
    </xf>
    <xf numFmtId="0" fontId="12" fillId="4" borderId="15" xfId="6" applyFont="1" applyFill="1" applyBorder="1" applyAlignment="1">
      <alignment horizontal="center" vertical="center" wrapText="1"/>
    </xf>
    <xf numFmtId="0" fontId="12" fillId="4" borderId="13"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0" borderId="15" xfId="6" applyFont="1" applyBorder="1" applyAlignment="1">
      <alignment horizontal="center" vertical="center" wrapText="1"/>
    </xf>
    <xf numFmtId="0" fontId="12" fillId="0" borderId="13" xfId="6"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8" xfId="0" applyFont="1" applyBorder="1" applyAlignment="1">
      <alignment horizontal="center"/>
    </xf>
    <xf numFmtId="0" fontId="8" fillId="0" borderId="0" xfId="0" applyFont="1" applyAlignment="1">
      <alignment horizontal="left"/>
    </xf>
    <xf numFmtId="0" fontId="5" fillId="0" borderId="0" xfId="0" applyFont="1" applyAlignment="1">
      <alignment horizontal="left"/>
    </xf>
    <xf numFmtId="0" fontId="10" fillId="0" borderId="0" xfId="0" applyFont="1" applyAlignment="1">
      <alignment horizontal="left" vertical="top" wrapText="1"/>
    </xf>
    <xf numFmtId="0" fontId="7" fillId="0" borderId="0" xfId="0" applyFont="1" applyAlignment="1">
      <alignment horizontal="center" vertical="center"/>
    </xf>
    <xf numFmtId="0" fontId="5" fillId="0" borderId="0" xfId="0" applyFont="1" applyAlignment="1">
      <alignment horizontal="left" wrapText="1"/>
    </xf>
    <xf numFmtId="0" fontId="8" fillId="0" borderId="0" xfId="0" applyFont="1" applyAlignment="1">
      <alignment horizontal="left" vertical="center"/>
    </xf>
    <xf numFmtId="0" fontId="5" fillId="0" borderId="0" xfId="0" applyFont="1" applyAlignment="1">
      <alignment horizontal="left" vertical="center" wrapText="1"/>
    </xf>
    <xf numFmtId="0" fontId="10" fillId="0" borderId="0" xfId="0" applyFont="1" applyAlignment="1">
      <alignment horizontal="left" wrapText="1"/>
    </xf>
    <xf numFmtId="0" fontId="8" fillId="0" borderId="0" xfId="0" applyFont="1" applyAlignment="1">
      <alignment horizontal="left" vertical="center" wrapText="1"/>
    </xf>
    <xf numFmtId="0" fontId="12" fillId="0" borderId="0" xfId="0" applyFont="1" applyAlignment="1">
      <alignment horizontal="left"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left"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166" fontId="8" fillId="0" borderId="1" xfId="1" applyNumberFormat="1" applyFont="1" applyBorder="1" applyAlignment="1">
      <alignment horizontal="center"/>
    </xf>
    <xf numFmtId="166" fontId="8" fillId="0" borderId="3" xfId="1" applyNumberFormat="1" applyFont="1" applyBorder="1" applyAlignment="1">
      <alignment horizontal="center"/>
    </xf>
    <xf numFmtId="0" fontId="6" fillId="0" borderId="5" xfId="3" applyFont="1" applyBorder="1" applyAlignment="1">
      <alignment horizontal="left"/>
    </xf>
    <xf numFmtId="0" fontId="5" fillId="0" borderId="0" xfId="0" applyFont="1" applyAlignment="1">
      <alignment horizontal="justify" wrapText="1"/>
    </xf>
    <xf numFmtId="0" fontId="5" fillId="0" borderId="0" xfId="0" applyFont="1" applyAlignment="1">
      <alignment horizontal="left" vertical="center"/>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justify" vertical="center" wrapText="1"/>
    </xf>
    <xf numFmtId="0" fontId="8" fillId="0" borderId="0" xfId="0" applyFont="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justify" wrapText="1"/>
    </xf>
    <xf numFmtId="0" fontId="16" fillId="0" borderId="0" xfId="0" applyFont="1" applyAlignment="1">
      <alignment horizontal="justify" wrapText="1"/>
    </xf>
    <xf numFmtId="0" fontId="5" fillId="0" borderId="0" xfId="0" applyFont="1" applyAlignment="1">
      <alignment horizontal="justify" vertical="top" wrapText="1"/>
    </xf>
  </cellXfs>
  <cellStyles count="13">
    <cellStyle name="Hipervínculo" xfId="3" builtinId="8"/>
    <cellStyle name="Millares [0]" xfId="1" builtinId="6"/>
    <cellStyle name="Millares [0] 10" xfId="10" xr:uid="{CE97DC9D-30BC-49DD-9D57-9E779C8EA74D}"/>
    <cellStyle name="Millares [0] 2" xfId="7" xr:uid="{4FCDB0C6-56ED-4598-9F9B-48FFB5487A21}"/>
    <cellStyle name="Millares [0] 29" xfId="12" xr:uid="{93E75A0D-0E45-449E-9610-EF3110411D14}"/>
    <cellStyle name="Millares [0] 3" xfId="9" xr:uid="{94A78992-E17E-45AF-A370-3C611600E824}"/>
    <cellStyle name="Normal" xfId="0" builtinId="0"/>
    <cellStyle name="Normal 11" xfId="8" xr:uid="{B2D3326E-D752-4163-B813-ABF9E6EFD4C9}"/>
    <cellStyle name="Normal 17 2" xfId="11" xr:uid="{E756F4FE-C565-413B-B14B-335BED12124A}"/>
    <cellStyle name="Normal_cuadro de AF NG" xfId="6" xr:uid="{2B709FB0-37AC-4483-9487-02FAB74F2A83}"/>
    <cellStyle name="Normal_FANAPEL INDIVIDUAL" xfId="5" xr:uid="{731C2E61-5A80-464C-AAEE-5C6BB68C6DEA}"/>
    <cellStyle name="Normal_informe1" xfId="4" xr:uid="{7CDC33FF-7B8F-48E6-B7AD-0CDDAD609DE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diem-my.sharepoint.com/personal/jugarte_cadiem_com_py/Documents/Contabilidad/13%20SIV/01%20Informe/01%20EEFF%20AUXILIARES/2024/12%20DICIEMBRE/03%20AUX-CB-DIC2024.xlsx" TargetMode="External"/><Relationship Id="rId1" Type="http://schemas.openxmlformats.org/officeDocument/2006/relationships/externalLinkPath" Target="https://cadiem-my.sharepoint.com/personal/jugarte_cadiem_com_py/Documents/Contabilidad/13%20SIV/01%20Informe/01%20EEFF%20AUXILIARES/2024/12%20DICIEMBRE/03%20AUX-CB-DIC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BGG"/>
      <sheetName val="EERR"/>
      <sheetName val="FLUJO"/>
      <sheetName val="EVPN"/>
      <sheetName val="NOTA 2.1"/>
      <sheetName val="5.A"/>
      <sheetName val="5.B"/>
      <sheetName val="5.C"/>
      <sheetName val="5.D"/>
      <sheetName val="5.F"/>
      <sheetName val="5.K"/>
      <sheetName val="5.H"/>
      <sheetName val="5.I"/>
      <sheetName val="5.J"/>
      <sheetName val="5.L"/>
      <sheetName val="5.M"/>
      <sheetName val="5.N"/>
      <sheetName val="5.P"/>
      <sheetName val="5.Q"/>
      <sheetName val="5.T"/>
      <sheetName val="5.U"/>
      <sheetName val="5.V"/>
      <sheetName val="5.W"/>
      <sheetName val="5.X"/>
      <sheetName val="5.Y"/>
      <sheetName val="5.Z"/>
      <sheetName val="Anexo I"/>
      <sheetName val="ANEXO II"/>
      <sheetName val="AX-ANEXO II"/>
      <sheetName val="ANEXO III"/>
      <sheetName val="AX-ANEXO III"/>
      <sheetName val="ANEXO IV"/>
      <sheetName val="DETALLE CAPITAL"/>
    </sheetNames>
    <sheetDataSet>
      <sheetData sheetId="0">
        <row r="2">
          <cell r="G2"/>
          <cell r="I2"/>
        </row>
        <row r="3">
          <cell r="G3"/>
          <cell r="I3"/>
        </row>
        <row r="4">
          <cell r="G4"/>
          <cell r="I4"/>
        </row>
        <row r="5">
          <cell r="G5"/>
          <cell r="I5"/>
        </row>
        <row r="6">
          <cell r="G6"/>
          <cell r="I6"/>
        </row>
        <row r="7">
          <cell r="G7" t="str">
            <v>PASIVO</v>
          </cell>
          <cell r="I7">
            <v>45657</v>
          </cell>
        </row>
        <row r="8">
          <cell r="G8" t="str">
            <v>Pasivo Corriente</v>
          </cell>
          <cell r="I8"/>
        </row>
        <row r="9">
          <cell r="G9" t="str">
            <v>Documentos y Cuentas por Pagar</v>
          </cell>
          <cell r="I9">
            <v>8675116387</v>
          </cell>
        </row>
        <row r="10">
          <cell r="G10" t="str">
            <v>Acreedores por Intermediación</v>
          </cell>
          <cell r="I10">
            <v>8308110101</v>
          </cell>
        </row>
        <row r="11">
          <cell r="G11" t="str">
            <v>Acreedores Varios</v>
          </cell>
          <cell r="I11">
            <v>367006286</v>
          </cell>
        </row>
        <row r="12">
          <cell r="G12" t="str">
            <v>Cuenta a Pagar a Personas y Empresas Relacionadas</v>
          </cell>
          <cell r="I12">
            <v>0</v>
          </cell>
        </row>
        <row r="13">
          <cell r="G13" t="str">
            <v>Obligaciones por Contrato de Underwriting</v>
          </cell>
          <cell r="I13">
            <v>0</v>
          </cell>
        </row>
        <row r="14">
          <cell r="G14" t="str">
            <v>Obligaciones por Administración de Cartera</v>
          </cell>
          <cell r="I14">
            <v>0</v>
          </cell>
        </row>
        <row r="15">
          <cell r="G15"/>
          <cell r="I15"/>
        </row>
        <row r="16">
          <cell r="G16" t="str">
            <v>Préstamos Financieros</v>
          </cell>
          <cell r="I16">
            <v>193173707546</v>
          </cell>
        </row>
        <row r="17">
          <cell r="G17" t="str">
            <v>Sobregiro en Cuenta Corriente</v>
          </cell>
          <cell r="I17">
            <v>33197802132</v>
          </cell>
        </row>
        <row r="18">
          <cell r="G18" t="str">
            <v>Préstamos en Bancos</v>
          </cell>
          <cell r="I18">
            <v>27917261610</v>
          </cell>
        </row>
        <row r="19">
          <cell r="G19" t="str">
            <v>Porción Circulante en Préstamo a Largo Plazo</v>
          </cell>
          <cell r="I19">
            <v>0</v>
          </cell>
        </row>
        <row r="20">
          <cell r="G20" t="str">
            <v>Intereses a Devengar</v>
          </cell>
          <cell r="I20">
            <v>0</v>
          </cell>
        </row>
        <row r="21">
          <cell r="G21" t="str">
            <v>Operaciones en Reporto</v>
          </cell>
          <cell r="I21">
            <v>132058643804</v>
          </cell>
        </row>
        <row r="22">
          <cell r="G22"/>
          <cell r="I22"/>
        </row>
        <row r="23">
          <cell r="G23" t="str">
            <v>Provisiones</v>
          </cell>
          <cell r="I23">
            <v>538303397</v>
          </cell>
        </row>
        <row r="24">
          <cell r="G24" t="str">
            <v>Impuesto a la Renta a Pagar</v>
          </cell>
          <cell r="I24">
            <v>301487183</v>
          </cell>
        </row>
        <row r="25">
          <cell r="G25" t="str">
            <v>IVA a Pagar</v>
          </cell>
          <cell r="I25">
            <v>46304187</v>
          </cell>
        </row>
        <row r="26">
          <cell r="G26" t="str">
            <v>Retenciones de Impuestos</v>
          </cell>
          <cell r="I26">
            <v>7576414</v>
          </cell>
        </row>
        <row r="27">
          <cell r="G27" t="str">
            <v>Aporte y Retenciones a Pagar</v>
          </cell>
          <cell r="I27">
            <v>182935613</v>
          </cell>
        </row>
        <row r="28">
          <cell r="G28" t="str">
            <v>Otros Pasivos</v>
          </cell>
          <cell r="I28">
            <v>1128713943</v>
          </cell>
        </row>
        <row r="29">
          <cell r="G29" t="str">
            <v>Préstamos de Terceros</v>
          </cell>
          <cell r="I29">
            <v>0</v>
          </cell>
        </row>
        <row r="30">
          <cell r="G30" t="str">
            <v>Dividendos a Pagar en Efectivo</v>
          </cell>
          <cell r="I30">
            <v>0</v>
          </cell>
        </row>
        <row r="31">
          <cell r="G31" t="str">
            <v>Otros Pasivos Corrientes</v>
          </cell>
          <cell r="I31">
            <v>1128713943</v>
          </cell>
        </row>
        <row r="32">
          <cell r="G32"/>
          <cell r="I32"/>
        </row>
        <row r="33">
          <cell r="G33" t="str">
            <v>TOTAL PASIVO CORRIENTE</v>
          </cell>
          <cell r="I33">
            <v>203515841273</v>
          </cell>
        </row>
        <row r="34">
          <cell r="G34"/>
          <cell r="I34"/>
        </row>
        <row r="35">
          <cell r="G35" t="str">
            <v>PASIVO NO CORRIENTE</v>
          </cell>
          <cell r="I35"/>
        </row>
        <row r="36">
          <cell r="G36" t="str">
            <v>Cuentas a Pagar</v>
          </cell>
          <cell r="I36">
            <v>0</v>
          </cell>
        </row>
        <row r="37">
          <cell r="G37" t="str">
            <v>Obligaciones por Contrato de Underwriting</v>
          </cell>
          <cell r="I37">
            <v>0</v>
          </cell>
        </row>
        <row r="38">
          <cell r="G38" t="str">
            <v>Acreedores por Intermediación.</v>
          </cell>
          <cell r="I38">
            <v>0</v>
          </cell>
        </row>
        <row r="39">
          <cell r="G39" t="str">
            <v>Obligaciones por Administración de Cartera</v>
          </cell>
          <cell r="I39">
            <v>0</v>
          </cell>
        </row>
        <row r="40">
          <cell r="G40" t="str">
            <v>Cuentas a Pagar a Personas y Empresas Relacionadas.</v>
          </cell>
          <cell r="I40">
            <v>0</v>
          </cell>
        </row>
        <row r="41">
          <cell r="G41" t="str">
            <v>Acreedores Varios.</v>
          </cell>
          <cell r="I41">
            <v>0</v>
          </cell>
        </row>
        <row r="42">
          <cell r="G42"/>
          <cell r="I42"/>
        </row>
        <row r="43">
          <cell r="G43" t="str">
            <v>Préstamos Financieros</v>
          </cell>
          <cell r="I43">
            <v>0</v>
          </cell>
        </row>
        <row r="44">
          <cell r="G44" t="str">
            <v>Préstamos en Bancos.</v>
          </cell>
          <cell r="I44">
            <v>0</v>
          </cell>
        </row>
        <row r="45">
          <cell r="G45" t="str">
            <v>Intereses a Devengar.</v>
          </cell>
          <cell r="I45">
            <v>0</v>
          </cell>
        </row>
        <row r="46">
          <cell r="G46"/>
          <cell r="I46"/>
        </row>
        <row r="47">
          <cell r="G47" t="str">
            <v>Previsiones</v>
          </cell>
          <cell r="I47">
            <v>0</v>
          </cell>
        </row>
        <row r="48">
          <cell r="G48" t="str">
            <v>Previsiones para Indemnización</v>
          </cell>
          <cell r="I48">
            <v>0</v>
          </cell>
        </row>
        <row r="49">
          <cell r="G49" t="str">
            <v>Otras Contingencias</v>
          </cell>
          <cell r="I49">
            <v>0</v>
          </cell>
        </row>
        <row r="50">
          <cell r="G50" t="str">
            <v>Otros Pasivos no Corriente</v>
          </cell>
          <cell r="I50">
            <v>0</v>
          </cell>
        </row>
        <row r="51">
          <cell r="G51"/>
          <cell r="I51"/>
        </row>
        <row r="52">
          <cell r="G52" t="str">
            <v>TOTAL PASIVO NO CORRIENTE</v>
          </cell>
          <cell r="I52">
            <v>0</v>
          </cell>
        </row>
        <row r="53">
          <cell r="G53"/>
          <cell r="I53"/>
        </row>
        <row r="54">
          <cell r="G54" t="str">
            <v>TOTAL PASIVO</v>
          </cell>
          <cell r="I54">
            <v>203515841273</v>
          </cell>
        </row>
        <row r="55">
          <cell r="G55"/>
          <cell r="I55"/>
        </row>
        <row r="56">
          <cell r="G56" t="str">
            <v>PATRIMONIO NETO</v>
          </cell>
          <cell r="I56"/>
        </row>
        <row r="57">
          <cell r="G57" t="str">
            <v>Capital</v>
          </cell>
          <cell r="I57">
            <v>40000000000</v>
          </cell>
        </row>
        <row r="58">
          <cell r="G58" t="str">
            <v>Valuación Acción BVPASA</v>
          </cell>
          <cell r="I58">
            <v>988500000</v>
          </cell>
        </row>
        <row r="59">
          <cell r="G59" t="str">
            <v>Reserva Legal</v>
          </cell>
          <cell r="I59">
            <v>3150190025</v>
          </cell>
        </row>
        <row r="60">
          <cell r="G60" t="str">
            <v>Reserva de Revalúo</v>
          </cell>
          <cell r="I60">
            <v>227468427</v>
          </cell>
        </row>
        <row r="61">
          <cell r="G61" t="str">
            <v>Resultado Acumulado</v>
          </cell>
          <cell r="I61">
            <v>0</v>
          </cell>
        </row>
        <row r="62">
          <cell r="G62" t="str">
            <v>Resultado del Ejercicio</v>
          </cell>
          <cell r="I62">
            <v>15065174752</v>
          </cell>
        </row>
        <row r="63">
          <cell r="G63"/>
          <cell r="I63"/>
        </row>
        <row r="64">
          <cell r="G64" t="str">
            <v>Total Patrimonio Neto</v>
          </cell>
          <cell r="I64">
            <v>59431333204</v>
          </cell>
        </row>
        <row r="65">
          <cell r="G65"/>
          <cell r="I65"/>
        </row>
        <row r="66">
          <cell r="G66" t="str">
            <v>TOTAL PASIVO Y PATRIMONIO NETO</v>
          </cell>
          <cell r="I66">
            <v>262947174477</v>
          </cell>
        </row>
        <row r="67">
          <cell r="G67"/>
          <cell r="I67"/>
        </row>
        <row r="68">
          <cell r="G68"/>
          <cell r="I68"/>
        </row>
        <row r="69">
          <cell r="G69"/>
          <cell r="I69"/>
        </row>
        <row r="70">
          <cell r="G70" t="str">
            <v>Cuenta de Orden</v>
          </cell>
          <cell r="I70">
            <v>45657</v>
          </cell>
        </row>
        <row r="71">
          <cell r="G71" t="str">
            <v>Acreedores por Intermediación</v>
          </cell>
          <cell r="I71">
            <v>0</v>
          </cell>
        </row>
        <row r="72">
          <cell r="G72" t="str">
            <v>Acreedores por Intermediación USD</v>
          </cell>
          <cell r="I72">
            <v>0</v>
          </cell>
        </row>
        <row r="73">
          <cell r="G73" t="str">
            <v>Acreedor Cartera Administrada Gs.</v>
          </cell>
          <cell r="I73">
            <v>3881333650012</v>
          </cell>
        </row>
        <row r="74">
          <cell r="G74" t="str">
            <v>Acreedor Cartera Administrada USD</v>
          </cell>
          <cell r="I74">
            <v>177828694.57999998</v>
          </cell>
        </row>
        <row r="75">
          <cell r="G75" t="str">
            <v>Acreedor USD</v>
          </cell>
          <cell r="I75">
            <v>0</v>
          </cell>
        </row>
        <row r="76">
          <cell r="G76"/>
          <cell r="I76"/>
        </row>
        <row r="77">
          <cell r="G77"/>
          <cell r="I77">
            <v>0</v>
          </cell>
        </row>
        <row r="78">
          <cell r="G78"/>
          <cell r="I78">
            <v>0</v>
          </cell>
        </row>
        <row r="79">
          <cell r="G79"/>
          <cell r="I79"/>
        </row>
        <row r="80">
          <cell r="G80"/>
          <cell r="I80"/>
        </row>
        <row r="81">
          <cell r="G81"/>
          <cell r="I81"/>
        </row>
        <row r="82">
          <cell r="G82"/>
          <cell r="I82" t="e">
            <v>#VALUE!</v>
          </cell>
        </row>
        <row r="83">
          <cell r="G83"/>
          <cell r="I83"/>
        </row>
        <row r="84">
          <cell r="G84"/>
          <cell r="I84" t="e">
            <v>#VALUE!</v>
          </cell>
        </row>
        <row r="85">
          <cell r="G85"/>
          <cell r="I85"/>
        </row>
        <row r="86">
          <cell r="G86"/>
          <cell r="I86"/>
        </row>
        <row r="87">
          <cell r="G87"/>
          <cell r="I87"/>
        </row>
        <row r="88">
          <cell r="G88"/>
        </row>
        <row r="89">
          <cell r="G89"/>
        </row>
        <row r="90">
          <cell r="G90"/>
        </row>
        <row r="91">
          <cell r="G91"/>
        </row>
        <row r="92">
          <cell r="G92"/>
        </row>
        <row r="93">
          <cell r="G93"/>
        </row>
        <row r="94">
          <cell r="G94"/>
        </row>
        <row r="96">
          <cell r="G96"/>
        </row>
        <row r="136">
          <cell r="G136"/>
          <cell r="I136"/>
        </row>
        <row r="137">
          <cell r="G137"/>
          <cell r="I137"/>
        </row>
        <row r="138">
          <cell r="G138"/>
          <cell r="I138"/>
        </row>
      </sheetData>
      <sheetData sheetId="1">
        <row r="1">
          <cell r="C1"/>
          <cell r="E1"/>
        </row>
        <row r="2">
          <cell r="C2" t="str">
            <v>CADIEM CASA DE BOLSA S.A.</v>
          </cell>
          <cell r="E2"/>
        </row>
        <row r="3">
          <cell r="C3" t="str">
            <v>ESTADO DE RESULTADO</v>
          </cell>
          <cell r="E3"/>
        </row>
        <row r="4">
          <cell r="C4" t="str">
            <v>Correspondiente al 31/12/2024, presentado en forma comparativa con el ejercicio cerrado al 31/12/2023</v>
          </cell>
          <cell r="E4"/>
        </row>
        <row r="5">
          <cell r="C5" t="str">
            <v>EN GUARANIES</v>
          </cell>
          <cell r="E5"/>
        </row>
        <row r="6">
          <cell r="C6"/>
          <cell r="E6"/>
        </row>
        <row r="7">
          <cell r="C7" t="str">
            <v>CONCEPTO</v>
          </cell>
          <cell r="E7">
            <v>45657</v>
          </cell>
        </row>
        <row r="8">
          <cell r="C8"/>
          <cell r="E8"/>
        </row>
        <row r="9">
          <cell r="C9" t="str">
            <v>INGRESOS OPERATIVOS</v>
          </cell>
          <cell r="E9"/>
        </row>
        <row r="10">
          <cell r="C10" t="str">
            <v>Comisiones por Operación en Rueda</v>
          </cell>
          <cell r="E10">
            <v>4306100260</v>
          </cell>
        </row>
        <row r="11">
          <cell r="C11" t="str">
            <v>Por Intermediación Acción en Rueda</v>
          </cell>
          <cell r="E11">
            <v>117179528</v>
          </cell>
        </row>
        <row r="12">
          <cell r="C12" t="str">
            <v>Por Intermediación Renta Fija en Rueda</v>
          </cell>
          <cell r="E12">
            <v>4188920732</v>
          </cell>
        </row>
        <row r="13">
          <cell r="C13"/>
          <cell r="E13"/>
        </row>
        <row r="14">
          <cell r="C14" t="str">
            <v>Comisión por Operaciones Fuera de Rueda</v>
          </cell>
          <cell r="E14">
            <v>0</v>
          </cell>
        </row>
        <row r="15">
          <cell r="C15" t="str">
            <v>Por Intermediación Acción Fuera de Rueda</v>
          </cell>
          <cell r="E15">
            <v>0</v>
          </cell>
        </row>
        <row r="16">
          <cell r="C16" t="str">
            <v>Por Intermediación Renta Fija Fuera de Rueda</v>
          </cell>
          <cell r="E16">
            <v>0</v>
          </cell>
        </row>
        <row r="17">
          <cell r="C17"/>
          <cell r="E17"/>
        </row>
        <row r="18">
          <cell r="C18" t="str">
            <v>Comisión por Contratos de Colocación Primaria</v>
          </cell>
          <cell r="E18">
            <v>0</v>
          </cell>
        </row>
        <row r="19">
          <cell r="C19" t="str">
            <v>Comisiones por Contratos de Colocación Primaria de Acciones</v>
          </cell>
          <cell r="E19">
            <v>0</v>
          </cell>
        </row>
        <row r="20">
          <cell r="C20" t="str">
            <v>Comisiones por Contratos de Colocación Primaria en Renta Fija</v>
          </cell>
          <cell r="E20">
            <v>0</v>
          </cell>
        </row>
        <row r="21">
          <cell r="C21"/>
          <cell r="E21"/>
        </row>
        <row r="22">
          <cell r="C22" t="str">
            <v>Ingresos por Administración de Cartera</v>
          </cell>
          <cell r="E22">
            <v>0</v>
          </cell>
        </row>
        <row r="23">
          <cell r="C23" t="str">
            <v>Ingresos por Custodia de Valores</v>
          </cell>
          <cell r="E23">
            <v>0</v>
          </cell>
        </row>
        <row r="24">
          <cell r="C24" t="str">
            <v>Ingresos por Asesoría Financiera</v>
          </cell>
          <cell r="E24">
            <v>3023536553</v>
          </cell>
        </row>
        <row r="25">
          <cell r="C25" t="str">
            <v>Ingresos por Intereses y Dividendos de Cartera Propia</v>
          </cell>
          <cell r="E25">
            <v>9169141914</v>
          </cell>
        </row>
        <row r="26">
          <cell r="C26" t="str">
            <v>Ingresos por Venta de Cartera Propia</v>
          </cell>
          <cell r="E26">
            <v>8583905781</v>
          </cell>
        </row>
        <row r="27">
          <cell r="C27" t="str">
            <v>Egresos por Venta de Cartera Propia (*)</v>
          </cell>
          <cell r="E27">
            <v>-991183291</v>
          </cell>
        </row>
        <row r="28">
          <cell r="C28" t="str">
            <v>Ingresos por Venta de Cartera Propia a Personas y Empresas Relacionadas</v>
          </cell>
          <cell r="E28">
            <v>0</v>
          </cell>
        </row>
        <row r="29">
          <cell r="C29" t="str">
            <v>Ingresos por Operaciones y Servicios a Personas Relacionadas</v>
          </cell>
          <cell r="E29">
            <v>22985570753</v>
          </cell>
        </row>
        <row r="30">
          <cell r="C30" t="str">
            <v>Ingresos por Operaciones y Servicios Extrabursátiles</v>
          </cell>
          <cell r="E30">
            <v>0</v>
          </cell>
        </row>
        <row r="31">
          <cell r="C31"/>
          <cell r="E31"/>
        </row>
        <row r="32">
          <cell r="C32" t="str">
            <v>Otros Ingresos Operativos</v>
          </cell>
          <cell r="E32">
            <v>1707846383</v>
          </cell>
        </row>
        <row r="33">
          <cell r="C33"/>
          <cell r="E33"/>
        </row>
        <row r="34">
          <cell r="C34" t="str">
            <v>GASTOS OPERATIVOS</v>
          </cell>
          <cell r="E34">
            <v>6010921082</v>
          </cell>
        </row>
        <row r="35">
          <cell r="C35" t="str">
            <v>Gastos por Comisiones y Servicios</v>
          </cell>
          <cell r="E35">
            <v>3605434367</v>
          </cell>
        </row>
        <row r="36">
          <cell r="C36" t="str">
            <v>Aranceles por Negociación Bolsa de Valores</v>
          </cell>
          <cell r="E36">
            <v>1745310918</v>
          </cell>
        </row>
        <row r="37">
          <cell r="C37" t="str">
            <v>Otros Gastos Operativos</v>
          </cell>
          <cell r="E37">
            <v>660175797</v>
          </cell>
        </row>
        <row r="38">
          <cell r="C38" t="str">
            <v>RESULTADO OPERATIVO BRUTO</v>
          </cell>
          <cell r="E38">
            <v>42773997271</v>
          </cell>
        </row>
        <row r="39">
          <cell r="C39"/>
          <cell r="E39"/>
        </row>
        <row r="40">
          <cell r="C40" t="str">
            <v>GASTOS DE COMERCIALIZACIÓN</v>
          </cell>
          <cell r="E40">
            <v>1938616743</v>
          </cell>
        </row>
        <row r="41">
          <cell r="C41" t="str">
            <v>Publicidad</v>
          </cell>
          <cell r="E41">
            <v>307114396</v>
          </cell>
        </row>
        <row r="42">
          <cell r="C42" t="str">
            <v>Folletos e Impresiones</v>
          </cell>
          <cell r="E42">
            <v>367850806</v>
          </cell>
        </row>
        <row r="43">
          <cell r="C43" t="str">
            <v>Otros Gastos de Comercialización</v>
          </cell>
          <cell r="E43">
            <v>1263651541</v>
          </cell>
        </row>
        <row r="44">
          <cell r="C44"/>
          <cell r="E44"/>
        </row>
        <row r="45">
          <cell r="C45" t="str">
            <v>GASTOS DE ADMINISTRACIÓN</v>
          </cell>
          <cell r="E45">
            <v>17186243278</v>
          </cell>
        </row>
        <row r="46">
          <cell r="C46" t="str">
            <v>Servicios Personales</v>
          </cell>
          <cell r="E46">
            <v>10952161289</v>
          </cell>
        </row>
        <row r="47">
          <cell r="C47" t="str">
            <v>Previsión, Amortización y Depreciaciones</v>
          </cell>
          <cell r="E47">
            <v>358413259</v>
          </cell>
        </row>
        <row r="48">
          <cell r="C48" t="str">
            <v>Mantenimiento</v>
          </cell>
          <cell r="E48">
            <v>124352297</v>
          </cell>
        </row>
        <row r="49">
          <cell r="C49" t="str">
            <v>Alquileres</v>
          </cell>
          <cell r="E49">
            <v>1211144294</v>
          </cell>
        </row>
        <row r="50">
          <cell r="C50" t="str">
            <v>Gastos Generales</v>
          </cell>
          <cell r="E50">
            <v>299740141</v>
          </cell>
        </row>
        <row r="51">
          <cell r="C51" t="str">
            <v>Seguros</v>
          </cell>
          <cell r="E51">
            <v>7551679</v>
          </cell>
        </row>
        <row r="52">
          <cell r="C52" t="str">
            <v>Multas</v>
          </cell>
          <cell r="E52">
            <v>648117</v>
          </cell>
        </row>
        <row r="53">
          <cell r="C53" t="str">
            <v>Impuestos, Tasas y Contribuciones</v>
          </cell>
          <cell r="E53">
            <v>123120182</v>
          </cell>
        </row>
        <row r="54">
          <cell r="C54" t="str">
            <v>Otros Gastos de Administración</v>
          </cell>
          <cell r="E54">
            <v>4109112020</v>
          </cell>
        </row>
        <row r="55">
          <cell r="C55" t="str">
            <v>RESULTADO OPERATIVO NETO</v>
          </cell>
          <cell r="E55">
            <v>23649137250</v>
          </cell>
        </row>
        <row r="56">
          <cell r="C56"/>
          <cell r="E56"/>
        </row>
        <row r="57">
          <cell r="C57" t="str">
            <v>OTROS INGRESOS Y EGRESOS</v>
          </cell>
          <cell r="E57">
            <v>3332913</v>
          </cell>
        </row>
        <row r="58">
          <cell r="C58" t="str">
            <v>Otros Ingresos</v>
          </cell>
          <cell r="E58">
            <v>3332913</v>
          </cell>
        </row>
        <row r="59">
          <cell r="C59" t="str">
            <v>Otros Egresos</v>
          </cell>
          <cell r="E59">
            <v>0</v>
          </cell>
        </row>
        <row r="60">
          <cell r="C60"/>
          <cell r="E60"/>
        </row>
        <row r="61">
          <cell r="C61" t="str">
            <v>RESULTADOS FINANCIEROS</v>
          </cell>
          <cell r="E61">
            <v>-7887394252</v>
          </cell>
        </row>
        <row r="62">
          <cell r="C62" t="str">
            <v>Generados por Activos</v>
          </cell>
          <cell r="E62">
            <v>6137478590</v>
          </cell>
        </row>
        <row r="63">
          <cell r="C63" t="str">
            <v>Intereses Cobrados</v>
          </cell>
          <cell r="E63">
            <v>0</v>
          </cell>
        </row>
        <row r="64">
          <cell r="C64" t="str">
            <v>Diferencia de Cambio</v>
          </cell>
          <cell r="E64">
            <v>6137478590</v>
          </cell>
        </row>
        <row r="65">
          <cell r="C65" t="str">
            <v>Generados por Pasivos</v>
          </cell>
          <cell r="E65">
            <v>14024872842</v>
          </cell>
        </row>
        <row r="66">
          <cell r="C66" t="str">
            <v>Intereses Pagados</v>
          </cell>
          <cell r="E66">
            <v>7387332386</v>
          </cell>
        </row>
        <row r="67">
          <cell r="C67" t="str">
            <v>Diferencia de Cambio</v>
          </cell>
          <cell r="E67">
            <v>6637540456</v>
          </cell>
        </row>
        <row r="68">
          <cell r="C68"/>
          <cell r="E68"/>
        </row>
        <row r="69">
          <cell r="C69" t="str">
            <v>RESULTADO EXTRAORDINARIO</v>
          </cell>
          <cell r="E69">
            <v>210202726</v>
          </cell>
        </row>
        <row r="70">
          <cell r="C70" t="str">
            <v>Ingresos Extraordinarios</v>
          </cell>
          <cell r="E70">
            <v>0</v>
          </cell>
        </row>
        <row r="71">
          <cell r="C71" t="str">
            <v>Egresos Extraordinarios</v>
          </cell>
          <cell r="E71">
            <v>210202726</v>
          </cell>
        </row>
        <row r="72">
          <cell r="C72"/>
          <cell r="E72"/>
        </row>
        <row r="73">
          <cell r="C73" t="str">
            <v>AJUSTE DE RESULTADO DE EJERCICIOS ANTERIORES</v>
          </cell>
          <cell r="E73">
            <v>12878141</v>
          </cell>
        </row>
        <row r="74">
          <cell r="C74" t="str">
            <v>Ingresos</v>
          </cell>
          <cell r="E74">
            <v>18757000</v>
          </cell>
        </row>
        <row r="75">
          <cell r="C75" t="str">
            <v>Egresos</v>
          </cell>
          <cell r="E75">
            <v>5878859</v>
          </cell>
        </row>
        <row r="76">
          <cell r="C76"/>
          <cell r="E76"/>
        </row>
        <row r="77">
          <cell r="C77" t="str">
            <v>UTILIDAD O (PERDIDA)</v>
          </cell>
          <cell r="E77">
            <v>15567751326</v>
          </cell>
        </row>
        <row r="78">
          <cell r="C78" t="str">
            <v>IMPUESTO A LA RENTA</v>
          </cell>
          <cell r="E78">
            <v>502576574</v>
          </cell>
        </row>
        <row r="79">
          <cell r="C79" t="str">
            <v>RESULTADO DEL EJERCICIO</v>
          </cell>
          <cell r="E79">
            <v>15065174752</v>
          </cell>
        </row>
        <row r="80">
          <cell r="C80"/>
          <cell r="E80"/>
        </row>
        <row r="81">
          <cell r="C81"/>
          <cell r="E81"/>
        </row>
        <row r="82">
          <cell r="C82" t="str">
            <v>El Anexo y las notas que se acompañan forman parte integral de los estados financieros.</v>
          </cell>
        </row>
        <row r="84">
          <cell r="C84" t="str">
            <v>(*) La cifra del periodo 2021 ha sido reclasificada a efectos comparativos.</v>
          </cell>
        </row>
        <row r="85">
          <cell r="C85"/>
          <cell r="E85"/>
        </row>
        <row r="86">
          <cell r="C86" t="str">
            <v>RESULTADO = RESULTADO s/EEPN</v>
          </cell>
          <cell r="E86">
            <v>0</v>
          </cell>
        </row>
        <row r="87">
          <cell r="C87"/>
          <cell r="E87"/>
        </row>
        <row r="88">
          <cell r="E88">
            <v>0</v>
          </cell>
        </row>
        <row r="89">
          <cell r="E89"/>
        </row>
        <row r="90">
          <cell r="E90"/>
        </row>
        <row r="93">
          <cell r="E9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6506-38D7-4615-BD76-655EF24BAB6A}">
  <sheetPr>
    <pageSetUpPr fitToPage="1"/>
  </sheetPr>
  <dimension ref="A1:XFD62"/>
  <sheetViews>
    <sheetView showGridLines="0" topLeftCell="A10" zoomScale="90" zoomScaleNormal="90" workbookViewId="0">
      <selection activeCell="D38" sqref="D38"/>
    </sheetView>
  </sheetViews>
  <sheetFormatPr baseColWidth="10" defaultColWidth="11.42578125" defaultRowHeight="14.25"/>
  <cols>
    <col min="1" max="1" width="2.85546875" style="1" customWidth="1"/>
    <col min="2" max="2" width="81.7109375" style="1" bestFit="1" customWidth="1"/>
    <col min="3" max="3" width="10.5703125" style="1" customWidth="1"/>
    <col min="4" max="5" width="23.42578125" style="1" bestFit="1" customWidth="1"/>
    <col min="6" max="6" width="59.140625" style="1" bestFit="1" customWidth="1"/>
    <col min="7" max="7" width="9.85546875" style="1" customWidth="1"/>
    <col min="8" max="9" width="23.42578125" style="1" bestFit="1" customWidth="1"/>
    <col min="10" max="10" width="2.85546875" style="1" customWidth="1"/>
    <col min="11" max="11" width="16" style="1" bestFit="1" customWidth="1"/>
    <col min="12" max="12" width="15.85546875" style="1" bestFit="1" customWidth="1"/>
    <col min="13" max="13" width="16.140625" style="1" bestFit="1" customWidth="1"/>
    <col min="14" max="16384" width="11.42578125" style="1"/>
  </cols>
  <sheetData>
    <row r="1" spans="1:9">
      <c r="A1" s="2" t="s">
        <v>3</v>
      </c>
    </row>
    <row r="2" spans="1:9">
      <c r="B2" s="428" t="s">
        <v>110</v>
      </c>
      <c r="C2" s="428"/>
      <c r="D2" s="428"/>
      <c r="E2" s="428"/>
      <c r="F2" s="428"/>
      <c r="G2" s="428"/>
      <c r="H2" s="428"/>
      <c r="I2" s="428"/>
    </row>
    <row r="3" spans="1:9" ht="15">
      <c r="B3" s="429" t="s">
        <v>1</v>
      </c>
      <c r="C3" s="429"/>
      <c r="D3" s="429"/>
      <c r="E3" s="429"/>
      <c r="F3" s="429"/>
      <c r="G3" s="429"/>
      <c r="H3" s="429"/>
      <c r="I3" s="429"/>
    </row>
    <row r="4" spans="1:9" ht="15">
      <c r="B4" s="429" t="s">
        <v>111</v>
      </c>
      <c r="C4" s="429"/>
      <c r="D4" s="429"/>
      <c r="E4" s="429"/>
      <c r="F4" s="429"/>
      <c r="G4" s="429"/>
      <c r="H4" s="429"/>
      <c r="I4" s="429"/>
    </row>
    <row r="5" spans="1:9" ht="15">
      <c r="B5" s="429" t="s">
        <v>112</v>
      </c>
      <c r="C5" s="429"/>
      <c r="D5" s="429"/>
      <c r="E5" s="429"/>
      <c r="F5" s="429"/>
      <c r="G5" s="429"/>
      <c r="H5" s="429"/>
      <c r="I5" s="429"/>
    </row>
    <row r="6" spans="1:9">
      <c r="B6" s="264"/>
      <c r="C6" s="264"/>
      <c r="D6" s="264"/>
      <c r="E6" s="265"/>
      <c r="F6" s="264"/>
      <c r="G6" s="264"/>
      <c r="H6" s="264"/>
      <c r="I6" s="264"/>
    </row>
    <row r="7" spans="1:9" ht="15">
      <c r="B7" s="266" t="s">
        <v>113</v>
      </c>
      <c r="C7" s="239" t="s">
        <v>114</v>
      </c>
      <c r="D7" s="267">
        <v>45657</v>
      </c>
      <c r="E7" s="268">
        <v>45291</v>
      </c>
      <c r="F7" s="266" t="s">
        <v>115</v>
      </c>
      <c r="G7" s="239" t="s">
        <v>114</v>
      </c>
      <c r="H7" s="268">
        <f>+D7</f>
        <v>45657</v>
      </c>
      <c r="I7" s="268">
        <f>+E7</f>
        <v>45291</v>
      </c>
    </row>
    <row r="8" spans="1:9" ht="15">
      <c r="B8" s="269" t="s">
        <v>116</v>
      </c>
      <c r="C8" s="270"/>
      <c r="D8" s="270"/>
      <c r="E8" s="271"/>
      <c r="F8" s="272" t="s">
        <v>117</v>
      </c>
      <c r="G8" s="273"/>
      <c r="H8" s="273"/>
      <c r="I8" s="274"/>
    </row>
    <row r="9" spans="1:9" ht="15">
      <c r="B9" s="272" t="s">
        <v>118</v>
      </c>
      <c r="C9" s="275"/>
      <c r="D9" s="276">
        <f>SUM(D10:D12)</f>
        <v>9739157830</v>
      </c>
      <c r="E9" s="276">
        <f>SUM(E10:E12)</f>
        <v>8515575412</v>
      </c>
      <c r="F9" s="417" t="s">
        <v>119</v>
      </c>
      <c r="G9" s="273"/>
      <c r="H9" s="418">
        <f>SUM(H10:H12)</f>
        <v>8675116387</v>
      </c>
      <c r="I9" s="276">
        <f>SUM(I10:I12)</f>
        <v>7379928666</v>
      </c>
    </row>
    <row r="10" spans="1:9" ht="15">
      <c r="B10" s="419" t="s">
        <v>120</v>
      </c>
      <c r="C10" s="275"/>
      <c r="D10" s="277">
        <v>4500000</v>
      </c>
      <c r="E10" s="277">
        <v>2500000</v>
      </c>
      <c r="F10" s="420" t="s">
        <v>121</v>
      </c>
      <c r="G10" s="278" t="s">
        <v>122</v>
      </c>
      <c r="H10" s="279">
        <v>8308110101</v>
      </c>
      <c r="I10" s="277">
        <v>7069991231</v>
      </c>
    </row>
    <row r="11" spans="1:9" ht="15">
      <c r="B11" s="419" t="s">
        <v>123</v>
      </c>
      <c r="C11" s="275" t="s">
        <v>124</v>
      </c>
      <c r="D11" s="277">
        <v>1829790836</v>
      </c>
      <c r="E11" s="277">
        <v>2198815011</v>
      </c>
      <c r="F11" s="420" t="s">
        <v>125</v>
      </c>
      <c r="G11" s="278" t="s">
        <v>126</v>
      </c>
      <c r="H11" s="279">
        <v>367006286</v>
      </c>
      <c r="I11" s="277">
        <v>206487187</v>
      </c>
    </row>
    <row r="12" spans="1:9" ht="15">
      <c r="B12" s="419" t="s">
        <v>127</v>
      </c>
      <c r="C12" s="275" t="s">
        <v>124</v>
      </c>
      <c r="D12" s="48">
        <v>7904866994</v>
      </c>
      <c r="E12" s="48">
        <v>6314260401</v>
      </c>
      <c r="F12" s="420" t="s">
        <v>128</v>
      </c>
      <c r="G12" s="278" t="s">
        <v>129</v>
      </c>
      <c r="H12" s="279">
        <f>_xlfn.XLOOKUP(F12,[1]BBGG!$G:$G,[1]BBGG!$I:$I)</f>
        <v>0</v>
      </c>
      <c r="I12" s="277">
        <v>103450248</v>
      </c>
    </row>
    <row r="13" spans="1:9" ht="15">
      <c r="B13" s="280" t="s">
        <v>130</v>
      </c>
      <c r="C13" s="275" t="s">
        <v>131</v>
      </c>
      <c r="D13" s="281">
        <f>SUM(D14:D18)</f>
        <v>210266942442</v>
      </c>
      <c r="E13" s="281">
        <f>SUM(E14:E18)</f>
        <v>129419088561</v>
      </c>
      <c r="F13" s="282" t="s">
        <v>132</v>
      </c>
      <c r="G13" s="278"/>
      <c r="H13" s="421">
        <f>SUM(H14:H16)</f>
        <v>193173707546</v>
      </c>
      <c r="I13" s="281">
        <f>SUM(I14:I16)</f>
        <v>119155092780</v>
      </c>
    </row>
    <row r="14" spans="1:9" ht="15">
      <c r="B14" s="419" t="s">
        <v>133</v>
      </c>
      <c r="C14" s="275"/>
      <c r="D14" s="277">
        <v>28306213119</v>
      </c>
      <c r="E14" s="277">
        <v>11491820459</v>
      </c>
      <c r="F14" s="420" t="s">
        <v>134</v>
      </c>
      <c r="G14" s="278" t="s">
        <v>135</v>
      </c>
      <c r="H14" s="279">
        <v>27917261610</v>
      </c>
      <c r="I14" s="277">
        <v>11066926264</v>
      </c>
    </row>
    <row r="15" spans="1:9" ht="15">
      <c r="B15" s="47" t="s">
        <v>136</v>
      </c>
      <c r="D15" s="277">
        <v>130816621027</v>
      </c>
      <c r="E15" s="277">
        <v>107031946492</v>
      </c>
      <c r="F15" s="420" t="s">
        <v>137</v>
      </c>
      <c r="G15" s="278" t="s">
        <v>135</v>
      </c>
      <c r="H15" s="279">
        <v>33197802132</v>
      </c>
      <c r="I15" s="277">
        <v>0</v>
      </c>
    </row>
    <row r="16" spans="1:9" ht="15">
      <c r="B16" s="47" t="s">
        <v>138</v>
      </c>
      <c r="D16" s="277">
        <v>46144108296</v>
      </c>
      <c r="E16" s="277">
        <v>10895321610</v>
      </c>
      <c r="F16" s="420" t="s">
        <v>139</v>
      </c>
      <c r="G16" s="278" t="s">
        <v>140</v>
      </c>
      <c r="H16" s="279">
        <v>132058643804</v>
      </c>
      <c r="I16" s="277">
        <v>108088166516</v>
      </c>
    </row>
    <row r="17" spans="2:9" ht="15">
      <c r="B17" s="47" t="s">
        <v>141</v>
      </c>
      <c r="D17" s="277">
        <v>5000000000</v>
      </c>
      <c r="E17" s="277">
        <v>0</v>
      </c>
      <c r="F17" s="282" t="s">
        <v>142</v>
      </c>
      <c r="G17" s="278"/>
      <c r="H17" s="421">
        <f>SUM(H18:H21)</f>
        <v>538303397</v>
      </c>
      <c r="I17" s="281">
        <f>SUM(I18:I21)</f>
        <v>633862855</v>
      </c>
    </row>
    <row r="18" spans="2:9" ht="15">
      <c r="B18" s="47"/>
      <c r="D18" s="277"/>
      <c r="E18" s="277"/>
      <c r="F18" s="420" t="s">
        <v>143</v>
      </c>
      <c r="G18" s="278"/>
      <c r="H18" s="279">
        <v>301487183</v>
      </c>
      <c r="I18" s="277">
        <v>0</v>
      </c>
    </row>
    <row r="19" spans="2:9" ht="15">
      <c r="B19" s="280" t="s">
        <v>144</v>
      </c>
      <c r="C19" s="275"/>
      <c r="D19" s="281">
        <f>SUM(D20:D23)</f>
        <v>2405894964</v>
      </c>
      <c r="E19" s="281">
        <f>SUM(E20:E23)</f>
        <v>3863243833</v>
      </c>
      <c r="F19" s="420" t="s">
        <v>145</v>
      </c>
      <c r="G19" s="278"/>
      <c r="H19" s="279">
        <v>46304187</v>
      </c>
      <c r="I19" s="277">
        <v>3866032</v>
      </c>
    </row>
    <row r="20" spans="2:9" ht="15">
      <c r="B20" s="419" t="s">
        <v>146</v>
      </c>
      <c r="C20" s="275" t="s">
        <v>147</v>
      </c>
      <c r="D20" s="277">
        <v>874676812</v>
      </c>
      <c r="E20" s="277">
        <v>2539743757</v>
      </c>
      <c r="F20" s="420" t="s">
        <v>148</v>
      </c>
      <c r="G20" s="278"/>
      <c r="H20" s="279">
        <v>7576414</v>
      </c>
      <c r="I20" s="277">
        <v>510466059</v>
      </c>
    </row>
    <row r="21" spans="2:9" ht="15">
      <c r="B21" s="419" t="s">
        <v>149</v>
      </c>
      <c r="C21" s="275" t="s">
        <v>147</v>
      </c>
      <c r="D21" s="277">
        <v>0</v>
      </c>
      <c r="E21" s="277">
        <v>0</v>
      </c>
      <c r="F21" s="420" t="s">
        <v>150</v>
      </c>
      <c r="G21" s="278"/>
      <c r="H21" s="279">
        <v>182935613</v>
      </c>
      <c r="I21" s="277">
        <v>119530764</v>
      </c>
    </row>
    <row r="22" spans="2:9" ht="15">
      <c r="B22" s="419" t="s">
        <v>151</v>
      </c>
      <c r="C22" s="275" t="s">
        <v>147</v>
      </c>
      <c r="D22" s="277">
        <v>28912446</v>
      </c>
      <c r="E22" s="277">
        <v>5813766</v>
      </c>
      <c r="F22" s="282" t="s">
        <v>152</v>
      </c>
      <c r="G22" s="278"/>
      <c r="H22" s="421">
        <f>SUM(H23:H24)</f>
        <v>1128713943</v>
      </c>
      <c r="I22" s="281">
        <f>SUM(I23:I24)</f>
        <v>443029512</v>
      </c>
    </row>
    <row r="23" spans="2:9" ht="15">
      <c r="B23" s="419" t="s">
        <v>153</v>
      </c>
      <c r="C23" s="275" t="s">
        <v>129</v>
      </c>
      <c r="D23" s="277">
        <v>1502305706</v>
      </c>
      <c r="E23" s="277">
        <v>1317686310</v>
      </c>
      <c r="F23" s="420" t="s">
        <v>154</v>
      </c>
      <c r="G23" s="278"/>
      <c r="H23" s="279">
        <v>0</v>
      </c>
      <c r="I23" s="277">
        <v>0</v>
      </c>
    </row>
    <row r="24" spans="2:9" ht="15">
      <c r="B24" s="280" t="s">
        <v>155</v>
      </c>
      <c r="C24" s="275"/>
      <c r="D24" s="281">
        <f>SUM(D25)</f>
        <v>354245814</v>
      </c>
      <c r="E24" s="281">
        <f>SUM(E25)</f>
        <v>1199666746</v>
      </c>
      <c r="F24" s="420" t="s">
        <v>156</v>
      </c>
      <c r="G24" s="278" t="s">
        <v>157</v>
      </c>
      <c r="H24" s="279">
        <v>1128713943</v>
      </c>
      <c r="I24" s="277">
        <v>443029512</v>
      </c>
    </row>
    <row r="25" spans="2:9" ht="15">
      <c r="B25" s="419" t="s">
        <v>158</v>
      </c>
      <c r="C25" s="275" t="s">
        <v>159</v>
      </c>
      <c r="D25" s="277">
        <v>354245814</v>
      </c>
      <c r="E25" s="277">
        <v>1199666746</v>
      </c>
      <c r="G25" s="47"/>
      <c r="I25" s="47"/>
    </row>
    <row r="26" spans="2:9" ht="15">
      <c r="B26" s="280" t="s">
        <v>160</v>
      </c>
      <c r="C26" s="275"/>
      <c r="D26" s="281">
        <f>+D9+D13+D19+D24</f>
        <v>222766241050</v>
      </c>
      <c r="E26" s="281">
        <f>+E9+E13+E19+E24</f>
        <v>142997574552</v>
      </c>
      <c r="F26" s="282" t="s">
        <v>161</v>
      </c>
      <c r="G26" s="278"/>
      <c r="H26" s="421">
        <f>+H9+H13+H17+H22</f>
        <v>203515841273</v>
      </c>
      <c r="I26" s="281">
        <f>+I9+I13+I17+I22</f>
        <v>127611913813</v>
      </c>
    </row>
    <row r="27" spans="2:9" ht="15">
      <c r="B27" s="280"/>
      <c r="C27" s="275"/>
      <c r="D27" s="286"/>
      <c r="E27" s="287"/>
      <c r="F27" s="282"/>
      <c r="G27" s="278"/>
      <c r="H27" s="275"/>
      <c r="I27" s="281"/>
    </row>
    <row r="28" spans="2:9" ht="15">
      <c r="B28" s="280" t="s">
        <v>162</v>
      </c>
      <c r="C28" s="275"/>
      <c r="D28" s="286"/>
      <c r="E28" s="287"/>
      <c r="F28" s="282" t="s">
        <v>163</v>
      </c>
      <c r="G28" s="278"/>
      <c r="H28" s="421">
        <f>+H26</f>
        <v>203515841273</v>
      </c>
      <c r="I28" s="281">
        <f>+I26</f>
        <v>127611913813</v>
      </c>
    </row>
    <row r="29" spans="2:9" ht="15">
      <c r="B29" s="280"/>
      <c r="C29" s="275"/>
      <c r="D29" s="286"/>
      <c r="E29" s="287"/>
      <c r="F29" s="420"/>
      <c r="G29" s="278"/>
      <c r="H29" s="275"/>
      <c r="I29" s="277"/>
    </row>
    <row r="30" spans="2:9" ht="15">
      <c r="B30" s="280" t="s">
        <v>164</v>
      </c>
      <c r="C30" s="275" t="s">
        <v>131</v>
      </c>
      <c r="D30" s="281">
        <f>SUM(D31:D33)</f>
        <v>36132463114</v>
      </c>
      <c r="E30" s="281">
        <f>SUM(E31:E33)</f>
        <v>34006161316</v>
      </c>
      <c r="F30" s="282" t="s">
        <v>165</v>
      </c>
      <c r="G30" s="278"/>
      <c r="H30" s="275"/>
      <c r="I30" s="281"/>
    </row>
    <row r="31" spans="2:9" ht="15">
      <c r="B31" s="419" t="s">
        <v>166</v>
      </c>
      <c r="C31" s="275"/>
      <c r="D31" s="277">
        <v>31080630537</v>
      </c>
      <c r="E31" s="277">
        <v>28954328739</v>
      </c>
      <c r="F31" s="420" t="s">
        <v>167</v>
      </c>
      <c r="G31" s="278" t="s">
        <v>168</v>
      </c>
      <c r="H31" s="279">
        <v>40000000000</v>
      </c>
      <c r="I31" s="277">
        <v>37443000000</v>
      </c>
    </row>
    <row r="32" spans="2:9" ht="15">
      <c r="B32" s="419" t="s">
        <v>169</v>
      </c>
      <c r="C32" s="275"/>
      <c r="D32" s="277">
        <v>1003000000</v>
      </c>
      <c r="E32" s="277">
        <v>1003000000</v>
      </c>
      <c r="F32" s="420" t="s">
        <v>170</v>
      </c>
      <c r="G32" s="278" t="s">
        <v>168</v>
      </c>
      <c r="H32" s="279">
        <v>988500000</v>
      </c>
      <c r="I32" s="277">
        <v>988500000</v>
      </c>
    </row>
    <row r="33" spans="2:12" ht="15">
      <c r="B33" s="419" t="s">
        <v>171</v>
      </c>
      <c r="C33" s="275"/>
      <c r="D33" s="277">
        <v>4048832577</v>
      </c>
      <c r="E33" s="277">
        <v>4048832577</v>
      </c>
      <c r="F33" s="420" t="s">
        <v>172</v>
      </c>
      <c r="G33" s="278" t="s">
        <v>168</v>
      </c>
      <c r="H33" s="279">
        <v>3150190025</v>
      </c>
      <c r="I33" s="277">
        <v>2614568486</v>
      </c>
    </row>
    <row r="34" spans="2:12" ht="15">
      <c r="B34" s="280" t="s">
        <v>173</v>
      </c>
      <c r="C34" s="275" t="s">
        <v>174</v>
      </c>
      <c r="D34" s="281">
        <f>SUM(D35:D36)</f>
        <v>1228919292</v>
      </c>
      <c r="E34" s="281">
        <f>SUM(E35:E36)</f>
        <v>1356452002</v>
      </c>
      <c r="F34" s="420" t="s">
        <v>175</v>
      </c>
      <c r="G34" s="278" t="s">
        <v>168</v>
      </c>
      <c r="H34" s="279">
        <v>227468427</v>
      </c>
      <c r="I34" s="277">
        <v>227468427</v>
      </c>
    </row>
    <row r="35" spans="2:12" ht="15">
      <c r="B35" s="419" t="s">
        <v>176</v>
      </c>
      <c r="C35" s="275"/>
      <c r="D35" s="277">
        <v>3840735031</v>
      </c>
      <c r="E35" s="277">
        <v>3659097838</v>
      </c>
      <c r="F35" s="420" t="s">
        <v>177</v>
      </c>
      <c r="G35" s="278" t="s">
        <v>168</v>
      </c>
      <c r="H35" s="279">
        <v>15065174752</v>
      </c>
      <c r="I35" s="277">
        <v>10712430777</v>
      </c>
    </row>
    <row r="36" spans="2:12" ht="15">
      <c r="B36" s="419" t="s">
        <v>178</v>
      </c>
      <c r="C36" s="275"/>
      <c r="D36" s="277">
        <v>-2611815739</v>
      </c>
      <c r="E36" s="277">
        <v>-2302645836</v>
      </c>
      <c r="F36" s="420"/>
      <c r="G36" s="278"/>
      <c r="H36" s="275"/>
      <c r="I36" s="277"/>
    </row>
    <row r="37" spans="2:12" ht="15">
      <c r="B37" s="280" t="s">
        <v>179</v>
      </c>
      <c r="C37" s="275" t="s">
        <v>180</v>
      </c>
      <c r="D37" s="286">
        <f>SUM(D38:D39)</f>
        <v>1842455110</v>
      </c>
      <c r="E37" s="287">
        <f>SUM(E38:E39)</f>
        <v>166222598</v>
      </c>
      <c r="F37" s="420"/>
      <c r="G37" s="278"/>
      <c r="I37" s="277"/>
    </row>
    <row r="38" spans="2:12" ht="15">
      <c r="B38" s="419" t="s">
        <v>181</v>
      </c>
      <c r="C38" s="275"/>
      <c r="D38" s="277">
        <v>2048352571</v>
      </c>
      <c r="E38" s="277">
        <v>325962558</v>
      </c>
      <c r="F38" s="282"/>
      <c r="G38" s="278"/>
      <c r="H38" s="421"/>
      <c r="I38" s="281"/>
      <c r="K38" s="39"/>
      <c r="L38" s="231"/>
    </row>
    <row r="39" spans="2:12" ht="15">
      <c r="B39" s="419" t="s">
        <v>182</v>
      </c>
      <c r="C39" s="275"/>
      <c r="D39" s="277">
        <v>-205897461</v>
      </c>
      <c r="E39" s="277">
        <v>-159739960</v>
      </c>
      <c r="F39" s="282"/>
      <c r="G39" s="278"/>
      <c r="H39" s="421"/>
      <c r="I39" s="281"/>
    </row>
    <row r="40" spans="2:12" ht="15">
      <c r="B40" s="280" t="s">
        <v>183</v>
      </c>
      <c r="C40" s="275" t="s">
        <v>159</v>
      </c>
      <c r="D40" s="281">
        <f>SUM(D41)</f>
        <v>977095911</v>
      </c>
      <c r="E40" s="287">
        <f>SUM(E41)</f>
        <v>1071471035</v>
      </c>
      <c r="F40" s="282" t="s">
        <v>184</v>
      </c>
      <c r="G40" s="278"/>
      <c r="H40" s="421">
        <f>SUM(H31:H39)</f>
        <v>59431333204</v>
      </c>
      <c r="I40" s="281">
        <f>SUM(I31:I39)</f>
        <v>51985967690</v>
      </c>
    </row>
    <row r="41" spans="2:12" ht="15">
      <c r="B41" s="419" t="s">
        <v>185</v>
      </c>
      <c r="D41" s="277">
        <v>977095911</v>
      </c>
      <c r="E41" s="277">
        <v>1071471035</v>
      </c>
      <c r="F41" s="282"/>
      <c r="G41" s="278"/>
      <c r="H41" s="421"/>
      <c r="I41" s="281"/>
    </row>
    <row r="42" spans="2:12" ht="15">
      <c r="B42" s="419"/>
      <c r="C42" s="275"/>
      <c r="D42" s="286"/>
      <c r="E42" s="422"/>
      <c r="F42" s="282"/>
      <c r="G42" s="278"/>
      <c r="H42" s="421"/>
      <c r="I42" s="281"/>
    </row>
    <row r="43" spans="2:12" ht="15">
      <c r="B43" s="280" t="s">
        <v>186</v>
      </c>
      <c r="C43" s="275"/>
      <c r="D43" s="281">
        <f>+D30+D34+D37+D40</f>
        <v>40180933427</v>
      </c>
      <c r="E43" s="287">
        <f>+E30+E34+E37+E40</f>
        <v>36600306951</v>
      </c>
      <c r="F43" s="420"/>
      <c r="G43" s="278"/>
      <c r="H43" s="275"/>
      <c r="I43" s="281"/>
    </row>
    <row r="44" spans="2:12" ht="15">
      <c r="B44" s="419"/>
      <c r="C44" s="275"/>
      <c r="D44" s="286"/>
      <c r="E44" s="422"/>
      <c r="F44" s="420"/>
      <c r="G44" s="278"/>
      <c r="H44" s="275"/>
      <c r="I44" s="281"/>
    </row>
    <row r="45" spans="2:12" ht="15">
      <c r="B45" s="280" t="s">
        <v>187</v>
      </c>
      <c r="C45" s="275"/>
      <c r="D45" s="284">
        <f>+D43+D26</f>
        <v>262947174477</v>
      </c>
      <c r="E45" s="288">
        <f>+E43+E26</f>
        <v>179597881503</v>
      </c>
      <c r="F45" s="282" t="s">
        <v>188</v>
      </c>
      <c r="G45" s="278"/>
      <c r="H45" s="283">
        <f>+H28+H40</f>
        <v>262947174477</v>
      </c>
      <c r="I45" s="284">
        <f>+I28+I40</f>
        <v>179597881503</v>
      </c>
    </row>
    <row r="46" spans="2:12" ht="15">
      <c r="B46" s="289"/>
      <c r="C46" s="290"/>
      <c r="D46" s="291"/>
      <c r="E46" s="292"/>
      <c r="F46" s="293"/>
      <c r="G46" s="294"/>
      <c r="H46" s="290"/>
      <c r="I46" s="295"/>
    </row>
    <row r="47" spans="2:12" ht="15">
      <c r="F47" s="296"/>
      <c r="G47" s="275"/>
      <c r="H47" s="275"/>
      <c r="I47" s="285"/>
    </row>
    <row r="48" spans="2:12" ht="15">
      <c r="B48" s="239" t="s">
        <v>189</v>
      </c>
      <c r="C48" s="297" t="s">
        <v>114</v>
      </c>
      <c r="D48" s="298">
        <f>+D7</f>
        <v>45657</v>
      </c>
      <c r="E48" s="299">
        <f>+E7</f>
        <v>45291</v>
      </c>
      <c r="F48" s="239" t="s">
        <v>190</v>
      </c>
      <c r="G48" s="239" t="s">
        <v>114</v>
      </c>
      <c r="H48" s="299">
        <f>+D48</f>
        <v>45657</v>
      </c>
      <c r="I48" s="299">
        <f t="shared" ref="I48:I50" si="0">+E48</f>
        <v>45291</v>
      </c>
    </row>
    <row r="49" spans="2:9 16384:16384">
      <c r="B49" s="300" t="s">
        <v>191</v>
      </c>
      <c r="C49" s="430">
        <v>12</v>
      </c>
      <c r="D49" s="301">
        <v>3877933650012</v>
      </c>
      <c r="E49" s="301">
        <v>461434973832</v>
      </c>
      <c r="F49" s="300" t="s">
        <v>192</v>
      </c>
      <c r="G49" s="432">
        <v>12</v>
      </c>
      <c r="H49" s="301">
        <f>+D49</f>
        <v>3877933650012</v>
      </c>
      <c r="I49" s="302">
        <f t="shared" si="0"/>
        <v>461434973832</v>
      </c>
    </row>
    <row r="50" spans="2:9 16384:16384">
      <c r="B50" s="303" t="s">
        <v>193</v>
      </c>
      <c r="C50" s="431"/>
      <c r="D50" s="304">
        <v>177828694.97999999</v>
      </c>
      <c r="E50" s="304">
        <v>30015943.559999999</v>
      </c>
      <c r="F50" s="303" t="s">
        <v>194</v>
      </c>
      <c r="G50" s="433"/>
      <c r="H50" s="304">
        <f>+D50</f>
        <v>177828694.97999999</v>
      </c>
      <c r="I50" s="305">
        <f t="shared" si="0"/>
        <v>30015943.559999999</v>
      </c>
    </row>
    <row r="52" spans="2:9 16384:16384">
      <c r="B52" s="1" t="s">
        <v>195</v>
      </c>
      <c r="E52" s="53"/>
    </row>
    <row r="53" spans="2:9 16384:16384">
      <c r="D53" s="306"/>
      <c r="E53" s="53"/>
      <c r="F53" s="69"/>
    </row>
    <row r="54" spans="2:9 16384:16384">
      <c r="B54" s="227" t="s">
        <v>196</v>
      </c>
      <c r="D54" s="53"/>
      <c r="E54" s="53"/>
    </row>
    <row r="55" spans="2:9 16384:16384">
      <c r="D55" s="53"/>
      <c r="E55" s="53"/>
    </row>
    <row r="56" spans="2:9 16384:16384">
      <c r="D56" s="53"/>
      <c r="E56" s="53"/>
      <c r="XFD56" s="53"/>
    </row>
    <row r="57" spans="2:9 16384:16384">
      <c r="D57" s="53"/>
      <c r="E57" s="53"/>
      <c r="XFD57" s="53"/>
    </row>
    <row r="58" spans="2:9 16384:16384">
      <c r="D58" s="53"/>
    </row>
    <row r="59" spans="2:9 16384:16384">
      <c r="D59" s="53"/>
    </row>
    <row r="60" spans="2:9 16384:16384">
      <c r="D60" s="53"/>
    </row>
    <row r="61" spans="2:9 16384:16384">
      <c r="D61" s="69"/>
    </row>
    <row r="62" spans="2:9 16384:16384">
      <c r="D62" s="69"/>
    </row>
  </sheetData>
  <mergeCells count="6">
    <mergeCell ref="B2:I2"/>
    <mergeCell ref="B3:I3"/>
    <mergeCell ref="B4:I4"/>
    <mergeCell ref="B5:I5"/>
    <mergeCell ref="C49:C50"/>
    <mergeCell ref="G49:G50"/>
  </mergeCells>
  <hyperlinks>
    <hyperlink ref="A1" location="ÍNDICE!A1" display="Indice" xr:uid="{0EB71D50-0B54-478A-8667-514F6BB43E98}"/>
    <hyperlink ref="C49" location="'10'!A35" display="'10'!A35" xr:uid="{BA0F2327-1ABF-4F3C-96D4-E40D0798CE05}"/>
    <hyperlink ref="G49" location="'10'!A35" display="'10'!A35" xr:uid="{EB5EB9DA-DCB7-4534-80F4-F06B59C144EA}"/>
  </hyperlinks>
  <pageMargins left="0.7" right="0.7" top="0.75" bottom="0.75" header="0.3" footer="0.3"/>
  <pageSetup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8E2E-9668-446E-9907-5FBB9C2F347D}">
  <sheetPr>
    <pageSetUpPr fitToPage="1"/>
  </sheetPr>
  <dimension ref="A1:G82"/>
  <sheetViews>
    <sheetView showGridLines="0" topLeftCell="A64" zoomScale="90" zoomScaleNormal="90" workbookViewId="0">
      <selection activeCell="B80" sqref="B80"/>
    </sheetView>
  </sheetViews>
  <sheetFormatPr baseColWidth="10" defaultColWidth="11.42578125" defaultRowHeight="14.25"/>
  <cols>
    <col min="1" max="1" width="2.85546875" style="1" customWidth="1"/>
    <col min="2" max="2" width="80.85546875" style="1" bestFit="1" customWidth="1"/>
    <col min="3" max="3" width="10.5703125" style="1" customWidth="1"/>
    <col min="4" max="5" width="22.140625" style="1" bestFit="1" customWidth="1"/>
    <col min="6" max="6" width="5" style="1" customWidth="1"/>
    <col min="7" max="7" width="2.85546875" style="1" customWidth="1"/>
    <col min="8" max="16384" width="11.42578125" style="1"/>
  </cols>
  <sheetData>
    <row r="1" spans="1:5">
      <c r="A1" s="2" t="s">
        <v>3</v>
      </c>
    </row>
    <row r="2" spans="1:5">
      <c r="B2" s="434" t="s">
        <v>110</v>
      </c>
      <c r="C2" s="434"/>
      <c r="D2" s="434"/>
      <c r="E2" s="434"/>
    </row>
    <row r="3" spans="1:5" ht="15">
      <c r="B3" s="435" t="s">
        <v>2</v>
      </c>
      <c r="C3" s="435"/>
      <c r="D3" s="435"/>
      <c r="E3" s="435"/>
    </row>
    <row r="4" spans="1:5">
      <c r="B4" s="436" t="s">
        <v>111</v>
      </c>
      <c r="C4" s="436"/>
      <c r="D4" s="436"/>
      <c r="E4" s="436"/>
    </row>
    <row r="5" spans="1:5">
      <c r="B5" s="436" t="s">
        <v>112</v>
      </c>
      <c r="C5" s="436"/>
      <c r="D5" s="436"/>
      <c r="E5" s="436"/>
    </row>
    <row r="6" spans="1:5" ht="15">
      <c r="B6" s="236"/>
      <c r="C6" s="236"/>
      <c r="D6" s="236"/>
      <c r="E6" s="237"/>
    </row>
    <row r="7" spans="1:5" ht="15">
      <c r="B7" s="238" t="s">
        <v>197</v>
      </c>
      <c r="C7" s="239" t="s">
        <v>114</v>
      </c>
      <c r="D7" s="240">
        <v>45657</v>
      </c>
      <c r="E7" s="241">
        <v>45291</v>
      </c>
    </row>
    <row r="8" spans="1:5" ht="15">
      <c r="B8" s="242"/>
      <c r="C8" s="243"/>
      <c r="D8" s="413"/>
      <c r="E8" s="244"/>
    </row>
    <row r="9" spans="1:5" ht="15">
      <c r="B9" s="245" t="s">
        <v>198</v>
      </c>
      <c r="C9" s="246"/>
      <c r="D9" s="414"/>
      <c r="E9" s="248"/>
    </row>
    <row r="10" spans="1:5" s="40" customFormat="1" ht="15">
      <c r="B10" s="249" t="s">
        <v>199</v>
      </c>
      <c r="C10" s="246"/>
      <c r="D10" s="414">
        <f>SUM(D11:D12)</f>
        <v>4306100260</v>
      </c>
      <c r="E10" s="247">
        <f>SUM(E11:E12)</f>
        <v>6199493759</v>
      </c>
    </row>
    <row r="11" spans="1:5" ht="15">
      <c r="B11" s="106" t="s">
        <v>200</v>
      </c>
      <c r="C11" s="246"/>
      <c r="D11" s="415">
        <v>117179528</v>
      </c>
      <c r="E11" s="251">
        <v>184791879</v>
      </c>
    </row>
    <row r="12" spans="1:5" ht="15">
      <c r="B12" s="106" t="s">
        <v>201</v>
      </c>
      <c r="C12" s="246"/>
      <c r="D12" s="415">
        <v>4188920732</v>
      </c>
      <c r="E12" s="250">
        <v>6014701880</v>
      </c>
    </row>
    <row r="13" spans="1:5" ht="15">
      <c r="B13" s="252" t="s">
        <v>202</v>
      </c>
      <c r="C13" s="246"/>
      <c r="D13" s="373"/>
      <c r="E13" s="254">
        <v>0</v>
      </c>
    </row>
    <row r="14" spans="1:5" ht="15">
      <c r="B14" s="106" t="s">
        <v>203</v>
      </c>
      <c r="C14" s="246"/>
      <c r="D14" s="415">
        <v>0</v>
      </c>
      <c r="E14" s="251">
        <v>0</v>
      </c>
    </row>
    <row r="15" spans="1:5" ht="15">
      <c r="B15" s="106" t="s">
        <v>204</v>
      </c>
      <c r="C15" s="246"/>
      <c r="D15" s="415">
        <v>0</v>
      </c>
      <c r="E15" s="251">
        <v>0</v>
      </c>
    </row>
    <row r="16" spans="1:5" s="40" customFormat="1" ht="15">
      <c r="B16" s="255" t="s">
        <v>205</v>
      </c>
      <c r="C16" s="246"/>
      <c r="D16" s="414">
        <v>0</v>
      </c>
      <c r="E16" s="247">
        <f>SUM(E17:E19)</f>
        <v>0</v>
      </c>
    </row>
    <row r="17" spans="2:7" ht="15">
      <c r="B17" s="256" t="s">
        <v>206</v>
      </c>
      <c r="C17" s="246"/>
      <c r="D17" s="415">
        <v>0</v>
      </c>
      <c r="E17" s="251">
        <v>0</v>
      </c>
    </row>
    <row r="18" spans="2:7" ht="15">
      <c r="B18" s="256" t="s">
        <v>207</v>
      </c>
      <c r="C18" s="246"/>
      <c r="D18" s="415">
        <v>0</v>
      </c>
      <c r="E18" s="251">
        <v>0</v>
      </c>
    </row>
    <row r="19" spans="2:7" ht="15">
      <c r="B19" s="256"/>
      <c r="C19" s="246"/>
      <c r="D19" s="373"/>
      <c r="E19" s="251"/>
    </row>
    <row r="20" spans="2:7" ht="15">
      <c r="B20" s="256" t="s">
        <v>208</v>
      </c>
      <c r="C20" s="246"/>
      <c r="D20" s="415">
        <v>0</v>
      </c>
      <c r="E20" s="251">
        <v>0</v>
      </c>
    </row>
    <row r="21" spans="2:7" ht="15">
      <c r="B21" s="106" t="s">
        <v>209</v>
      </c>
      <c r="C21" s="246"/>
      <c r="D21" s="415">
        <v>0</v>
      </c>
      <c r="E21" s="251">
        <v>0</v>
      </c>
    </row>
    <row r="22" spans="2:7" ht="15">
      <c r="B22" s="106" t="s">
        <v>210</v>
      </c>
      <c r="C22" s="246"/>
      <c r="D22" s="415">
        <v>3023536553</v>
      </c>
      <c r="E22" s="251">
        <v>2467555816</v>
      </c>
    </row>
    <row r="23" spans="2:7" ht="15">
      <c r="B23" s="106" t="s">
        <v>211</v>
      </c>
      <c r="C23" s="246"/>
      <c r="D23" s="415">
        <v>9169141914</v>
      </c>
      <c r="E23" s="251">
        <v>10719246787</v>
      </c>
    </row>
    <row r="24" spans="2:7" ht="15">
      <c r="B24" s="106" t="s">
        <v>212</v>
      </c>
      <c r="C24" s="246"/>
      <c r="D24" s="415">
        <v>8583905781</v>
      </c>
      <c r="E24" s="251">
        <v>3706574938</v>
      </c>
    </row>
    <row r="25" spans="2:7" ht="15">
      <c r="B25" s="106" t="s">
        <v>213</v>
      </c>
      <c r="C25" s="246"/>
      <c r="D25" s="415">
        <v>-991183291</v>
      </c>
      <c r="E25" s="251">
        <v>-2475957168</v>
      </c>
    </row>
    <row r="26" spans="2:7" ht="15">
      <c r="B26" s="106" t="s">
        <v>214</v>
      </c>
      <c r="C26" s="257"/>
      <c r="D26" s="415">
        <v>0</v>
      </c>
      <c r="E26" s="251">
        <v>0</v>
      </c>
    </row>
    <row r="27" spans="2:7" ht="15">
      <c r="B27" s="258" t="s">
        <v>215</v>
      </c>
      <c r="C27" s="257" t="s">
        <v>129</v>
      </c>
      <c r="D27" s="415">
        <v>22985570753</v>
      </c>
      <c r="E27" s="373">
        <v>19887081004</v>
      </c>
      <c r="G27" s="39"/>
    </row>
    <row r="28" spans="2:7" ht="15">
      <c r="B28" s="106" t="s">
        <v>216</v>
      </c>
      <c r="C28" s="246"/>
      <c r="D28" s="415">
        <v>0</v>
      </c>
      <c r="E28" s="251"/>
    </row>
    <row r="29" spans="2:7" ht="15">
      <c r="B29" s="106" t="s">
        <v>217</v>
      </c>
      <c r="C29" s="246" t="s">
        <v>218</v>
      </c>
      <c r="D29" s="415">
        <v>1707846383</v>
      </c>
      <c r="E29" s="251">
        <v>1146139354</v>
      </c>
    </row>
    <row r="30" spans="2:7" ht="15">
      <c r="B30" s="106"/>
      <c r="C30" s="246"/>
      <c r="D30" s="414"/>
      <c r="E30" s="246"/>
    </row>
    <row r="31" spans="2:7" ht="15">
      <c r="B31" s="259" t="s">
        <v>219</v>
      </c>
      <c r="C31" s="246"/>
      <c r="D31" s="414">
        <f>SUM(D32:D34)</f>
        <v>6010921082</v>
      </c>
      <c r="E31" s="254">
        <f>SUM(E32:E34)</f>
        <v>11993717384</v>
      </c>
    </row>
    <row r="32" spans="2:7" ht="15">
      <c r="B32" s="106" t="s">
        <v>220</v>
      </c>
      <c r="C32" s="246"/>
      <c r="D32" s="415">
        <v>3605434367</v>
      </c>
      <c r="E32" s="253">
        <v>3849791247</v>
      </c>
    </row>
    <row r="33" spans="2:5" ht="15">
      <c r="B33" s="106" t="s">
        <v>221</v>
      </c>
      <c r="C33" s="246"/>
      <c r="D33" s="415">
        <v>1745310918</v>
      </c>
      <c r="E33" s="253">
        <v>1314433788</v>
      </c>
    </row>
    <row r="34" spans="2:5" ht="15">
      <c r="B34" s="106" t="s">
        <v>222</v>
      </c>
      <c r="C34" s="246" t="s">
        <v>223</v>
      </c>
      <c r="D34" s="415">
        <v>660175797</v>
      </c>
      <c r="E34" s="253">
        <v>6829492349</v>
      </c>
    </row>
    <row r="35" spans="2:5" ht="15">
      <c r="B35" s="106"/>
      <c r="C35" s="246"/>
      <c r="D35" s="373"/>
      <c r="E35" s="251"/>
    </row>
    <row r="36" spans="2:5" ht="15">
      <c r="B36" s="259" t="s">
        <v>224</v>
      </c>
      <c r="C36" s="246"/>
      <c r="D36" s="414">
        <f>+D10+D16+SUM(D20:D29)-D31</f>
        <v>42773997271</v>
      </c>
      <c r="E36" s="247">
        <f>+E10+E16+SUM(E20:E29)-E31</f>
        <v>29656417106</v>
      </c>
    </row>
    <row r="37" spans="2:5" ht="15">
      <c r="B37" s="259"/>
      <c r="C37" s="246"/>
      <c r="D37" s="414"/>
      <c r="E37" s="246"/>
    </row>
    <row r="38" spans="2:5" ht="15">
      <c r="B38" s="259" t="s">
        <v>225</v>
      </c>
      <c r="C38" s="246"/>
      <c r="D38" s="414">
        <f>SUM(D39:D41)</f>
        <v>1938616743</v>
      </c>
      <c r="E38" s="254">
        <f>SUM(E39:E41)</f>
        <v>1488859533</v>
      </c>
    </row>
    <row r="39" spans="2:5" ht="15">
      <c r="B39" s="106" t="s">
        <v>226</v>
      </c>
      <c r="C39" s="246"/>
      <c r="D39" s="415">
        <v>307114396</v>
      </c>
      <c r="E39" s="253">
        <v>91500155</v>
      </c>
    </row>
    <row r="40" spans="2:5" ht="15">
      <c r="B40" s="106" t="s">
        <v>227</v>
      </c>
      <c r="C40" s="246"/>
      <c r="D40" s="415">
        <v>367850806</v>
      </c>
      <c r="E40" s="253"/>
    </row>
    <row r="41" spans="2:5" ht="15">
      <c r="B41" s="106" t="s">
        <v>228</v>
      </c>
      <c r="C41" s="246" t="s">
        <v>223</v>
      </c>
      <c r="D41" s="415">
        <v>1263651541</v>
      </c>
      <c r="E41" s="253">
        <v>1397359378</v>
      </c>
    </row>
    <row r="42" spans="2:5" ht="15">
      <c r="B42" s="259" t="s">
        <v>229</v>
      </c>
      <c r="C42" s="246"/>
      <c r="D42" s="414">
        <f>SUM(D43:D51)</f>
        <v>17186243278</v>
      </c>
      <c r="E42" s="254">
        <f>SUM(E43:E51)</f>
        <v>13339610279</v>
      </c>
    </row>
    <row r="43" spans="2:5" ht="15">
      <c r="B43" s="106" t="s">
        <v>230</v>
      </c>
      <c r="C43" s="246"/>
      <c r="D43" s="415">
        <v>10952161289</v>
      </c>
      <c r="E43" s="251">
        <v>7520021448</v>
      </c>
    </row>
    <row r="44" spans="2:5" ht="15">
      <c r="B44" s="106" t="s">
        <v>231</v>
      </c>
      <c r="C44" s="246"/>
      <c r="D44" s="415">
        <v>358413259</v>
      </c>
      <c r="E44" s="251">
        <v>360690487</v>
      </c>
    </row>
    <row r="45" spans="2:5" ht="15">
      <c r="B45" s="106" t="s">
        <v>232</v>
      </c>
      <c r="C45" s="246"/>
      <c r="D45" s="415">
        <v>124352297</v>
      </c>
      <c r="E45" s="251">
        <v>48998540</v>
      </c>
    </row>
    <row r="46" spans="2:5" ht="15">
      <c r="B46" s="106" t="s">
        <v>233</v>
      </c>
      <c r="C46" s="246"/>
      <c r="D46" s="415">
        <v>1211144294</v>
      </c>
      <c r="E46" s="253">
        <v>1041284681</v>
      </c>
    </row>
    <row r="47" spans="2:5" ht="15">
      <c r="B47" s="106" t="s">
        <v>234</v>
      </c>
      <c r="C47" s="246"/>
      <c r="D47" s="415">
        <v>299740141</v>
      </c>
      <c r="E47" s="253">
        <v>482094428</v>
      </c>
    </row>
    <row r="48" spans="2:5" ht="15">
      <c r="B48" s="106" t="s">
        <v>235</v>
      </c>
      <c r="C48" s="246"/>
      <c r="D48" s="415">
        <v>7551679</v>
      </c>
      <c r="E48" s="253">
        <v>11550186</v>
      </c>
    </row>
    <row r="49" spans="2:5" ht="15">
      <c r="B49" s="106" t="s">
        <v>236</v>
      </c>
      <c r="C49" s="246"/>
      <c r="D49" s="415">
        <v>648117</v>
      </c>
      <c r="E49" s="253">
        <v>20085053</v>
      </c>
    </row>
    <row r="50" spans="2:5" ht="15">
      <c r="B50" s="106" t="s">
        <v>237</v>
      </c>
      <c r="C50" s="246"/>
      <c r="D50" s="415">
        <v>123120182</v>
      </c>
      <c r="E50" s="253">
        <v>58550798</v>
      </c>
    </row>
    <row r="51" spans="2:5" ht="15">
      <c r="B51" s="106" t="s">
        <v>238</v>
      </c>
      <c r="C51" s="246" t="s">
        <v>223</v>
      </c>
      <c r="D51" s="415">
        <v>4109112020</v>
      </c>
      <c r="E51" s="253">
        <f>3796334658</f>
        <v>3796334658</v>
      </c>
    </row>
    <row r="52" spans="2:5" ht="15">
      <c r="B52" s="106"/>
      <c r="C52" s="246"/>
      <c r="D52" s="373"/>
      <c r="E52" s="251"/>
    </row>
    <row r="53" spans="2:5" ht="15">
      <c r="B53" s="259" t="s">
        <v>239</v>
      </c>
      <c r="C53" s="246"/>
      <c r="D53" s="254">
        <f>+D36-D38-D42</f>
        <v>23649137250</v>
      </c>
      <c r="E53" s="254">
        <f>+E36-E38-E42</f>
        <v>14827947294</v>
      </c>
    </row>
    <row r="54" spans="2:5" ht="15">
      <c r="B54" s="259"/>
      <c r="C54" s="246"/>
      <c r="D54" s="414"/>
      <c r="E54" s="246"/>
    </row>
    <row r="55" spans="2:5" ht="15">
      <c r="B55" s="259" t="s">
        <v>240</v>
      </c>
      <c r="C55" s="246" t="s">
        <v>241</v>
      </c>
      <c r="D55" s="414">
        <f>SUM(D56)</f>
        <v>3332913</v>
      </c>
      <c r="E55" s="247">
        <f>SUM(E56:E57)</f>
        <v>45258021</v>
      </c>
    </row>
    <row r="56" spans="2:5" ht="15">
      <c r="B56" s="106" t="s">
        <v>242</v>
      </c>
      <c r="C56" s="246"/>
      <c r="D56" s="415">
        <v>3332913</v>
      </c>
      <c r="E56" s="253">
        <v>45258021</v>
      </c>
    </row>
    <row r="57" spans="2:5" ht="15">
      <c r="B57" s="106" t="s">
        <v>243</v>
      </c>
      <c r="C57" s="246"/>
      <c r="D57" s="415">
        <v>0</v>
      </c>
      <c r="E57" s="251"/>
    </row>
    <row r="58" spans="2:5" ht="15">
      <c r="B58" s="106"/>
      <c r="C58" s="246"/>
      <c r="D58" s="414"/>
      <c r="E58" s="246"/>
    </row>
    <row r="59" spans="2:5" ht="15">
      <c r="B59" s="259" t="s">
        <v>244</v>
      </c>
      <c r="C59" s="246"/>
      <c r="D59" s="414">
        <f>+D60-D63</f>
        <v>-7887394252</v>
      </c>
      <c r="E59" s="254">
        <f>+E60-E63</f>
        <v>-3701909384</v>
      </c>
    </row>
    <row r="60" spans="2:5" ht="15">
      <c r="B60" s="259" t="s">
        <v>245</v>
      </c>
      <c r="C60" s="246"/>
      <c r="D60" s="414">
        <f>SUM(D61:D62)</f>
        <v>6137478590</v>
      </c>
      <c r="E60" s="254">
        <f>SUM(E61:E62)</f>
        <v>6971803594</v>
      </c>
    </row>
    <row r="61" spans="2:5" ht="15">
      <c r="B61" s="106" t="s">
        <v>246</v>
      </c>
      <c r="C61" s="246"/>
      <c r="D61" s="415">
        <f>_xlfn.XLOOKUP(B61,[1]EERR!$C:$C,[1]EERR!$E:$E)</f>
        <v>0</v>
      </c>
      <c r="E61" s="251" t="s">
        <v>247</v>
      </c>
    </row>
    <row r="62" spans="2:5" ht="15">
      <c r="B62" s="106" t="s">
        <v>248</v>
      </c>
      <c r="C62" s="246"/>
      <c r="D62" s="415">
        <v>6137478590</v>
      </c>
      <c r="E62" s="253">
        <v>6971803594</v>
      </c>
    </row>
    <row r="63" spans="2:5" ht="15">
      <c r="B63" s="259" t="s">
        <v>249</v>
      </c>
      <c r="C63" s="246"/>
      <c r="D63" s="414">
        <f>SUM(D64:D65)</f>
        <v>14024872842</v>
      </c>
      <c r="E63" s="254">
        <f>SUM(E64:E65)</f>
        <v>10673712978</v>
      </c>
    </row>
    <row r="64" spans="2:5" ht="15">
      <c r="B64" s="106" t="s">
        <v>250</v>
      </c>
      <c r="C64" s="246"/>
      <c r="D64" s="415">
        <v>7387332386</v>
      </c>
      <c r="E64" s="251">
        <v>4463126015</v>
      </c>
    </row>
    <row r="65" spans="2:7" ht="15">
      <c r="B65" s="106" t="s">
        <v>248</v>
      </c>
      <c r="C65" s="246"/>
      <c r="D65" s="415">
        <v>6637540456</v>
      </c>
      <c r="E65" s="251">
        <v>6210586963</v>
      </c>
    </row>
    <row r="66" spans="2:7" ht="15">
      <c r="B66" s="106"/>
      <c r="C66" s="246"/>
      <c r="D66" s="414"/>
      <c r="E66" s="246"/>
    </row>
    <row r="67" spans="2:7" ht="15">
      <c r="B67" s="259" t="s">
        <v>251</v>
      </c>
      <c r="C67" s="246"/>
      <c r="D67" s="414">
        <f>SUM(D68:D69)</f>
        <v>210202726</v>
      </c>
      <c r="E67" s="247">
        <f>SUM(E68:E69)</f>
        <v>-205375852</v>
      </c>
    </row>
    <row r="68" spans="2:7" ht="15">
      <c r="B68" s="106" t="s">
        <v>252</v>
      </c>
      <c r="C68" s="246"/>
      <c r="D68" s="415">
        <f>_xlfn.XLOOKUP(B68,[1]EERR!$C:$C,[1]EERR!$E:$E)</f>
        <v>0</v>
      </c>
      <c r="E68" s="251">
        <v>0</v>
      </c>
    </row>
    <row r="69" spans="2:7" ht="15">
      <c r="B69" s="106" t="s">
        <v>253</v>
      </c>
      <c r="C69" s="246"/>
      <c r="D69" s="415">
        <v>210202726</v>
      </c>
      <c r="E69" s="251">
        <v>-205375852</v>
      </c>
    </row>
    <row r="70" spans="2:7" ht="15">
      <c r="B70" s="106"/>
      <c r="C70" s="246"/>
      <c r="D70" s="373"/>
      <c r="E70" s="246"/>
    </row>
    <row r="71" spans="2:7" ht="15">
      <c r="B71" s="259" t="s">
        <v>254</v>
      </c>
      <c r="C71" s="246"/>
      <c r="D71" s="414">
        <f>+D72-D73</f>
        <v>12878141</v>
      </c>
      <c r="E71" s="247">
        <f>SUM(E72:E73)</f>
        <v>-20316412</v>
      </c>
    </row>
    <row r="72" spans="2:7" ht="15">
      <c r="B72" s="106" t="s">
        <v>255</v>
      </c>
      <c r="C72" s="246"/>
      <c r="D72" s="415">
        <v>18757000</v>
      </c>
      <c r="E72" s="251">
        <v>0</v>
      </c>
    </row>
    <row r="73" spans="2:7" ht="15">
      <c r="B73" s="106" t="s">
        <v>256</v>
      </c>
      <c r="C73" s="246"/>
      <c r="D73" s="415">
        <v>5878859</v>
      </c>
      <c r="E73" s="253">
        <v>-20316412</v>
      </c>
    </row>
    <row r="74" spans="2:7" ht="15">
      <c r="B74" s="106"/>
      <c r="C74" s="246"/>
      <c r="D74" s="254"/>
      <c r="E74" s="246"/>
    </row>
    <row r="75" spans="2:7" ht="15">
      <c r="B75" s="107" t="s">
        <v>257</v>
      </c>
      <c r="C75" s="260"/>
      <c r="D75" s="416">
        <f>+D53+D55+D59-D67+D71</f>
        <v>15567751326</v>
      </c>
      <c r="E75" s="261">
        <f>+E53+E55+E59+E67+E71</f>
        <v>10945603667</v>
      </c>
    </row>
    <row r="76" spans="2:7" ht="15">
      <c r="B76" s="107" t="s">
        <v>258</v>
      </c>
      <c r="C76" s="260"/>
      <c r="D76" s="415">
        <v>502576574</v>
      </c>
      <c r="E76" s="388">
        <v>233172890</v>
      </c>
    </row>
    <row r="77" spans="2:7" ht="15.75" thickBot="1">
      <c r="B77" s="262" t="s">
        <v>259</v>
      </c>
      <c r="C77" s="260"/>
      <c r="D77" s="263">
        <f>+D75-D76</f>
        <v>15065174752</v>
      </c>
      <c r="E77" s="263">
        <f>+E75-E76</f>
        <v>10712430777</v>
      </c>
    </row>
    <row r="78" spans="2:7" ht="15" thickTop="1">
      <c r="B78" s="227"/>
      <c r="C78" s="227"/>
      <c r="D78" s="227"/>
      <c r="E78" s="227"/>
      <c r="F78" s="227"/>
      <c r="G78" s="227"/>
    </row>
    <row r="79" spans="2:7">
      <c r="E79" s="39"/>
    </row>
    <row r="80" spans="2:7">
      <c r="B80" s="227" t="s">
        <v>196</v>
      </c>
      <c r="D80" s="39"/>
      <c r="E80" s="53"/>
    </row>
    <row r="81" spans="2:5">
      <c r="D81" s="39"/>
      <c r="E81" s="39"/>
    </row>
    <row r="82" spans="2:5">
      <c r="B82" s="1" t="s">
        <v>260</v>
      </c>
      <c r="D82" s="53"/>
    </row>
  </sheetData>
  <mergeCells count="4">
    <mergeCell ref="B2:E2"/>
    <mergeCell ref="B3:E3"/>
    <mergeCell ref="B4:E4"/>
    <mergeCell ref="B5:E5"/>
  </mergeCells>
  <hyperlinks>
    <hyperlink ref="A1" location="ÍNDICE!A1" display="Indice" xr:uid="{AF95ED49-9A71-4304-999B-0021030C25E3}"/>
  </hyperlinks>
  <pageMargins left="0.7" right="0.7" top="0.75" bottom="0.75" header="0.3" footer="0.3"/>
  <pageSetup scale="57" fitToWidth="0" orientation="portrait" r:id="rId1"/>
  <ignoredErrors>
    <ignoredError sqref="E42 E60 E16 E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BB84-B9CD-4D5D-9AE2-72957592747A}">
  <sheetPr>
    <pageSetUpPr fitToPage="1"/>
  </sheetPr>
  <dimension ref="A1:G44"/>
  <sheetViews>
    <sheetView showGridLines="0" topLeftCell="A26" zoomScale="85" zoomScaleNormal="100" workbookViewId="0">
      <selection activeCell="B2" sqref="B2:G24"/>
    </sheetView>
  </sheetViews>
  <sheetFormatPr baseColWidth="10" defaultColWidth="11.42578125" defaultRowHeight="14.25"/>
  <cols>
    <col min="1" max="1" width="2.85546875" style="1" customWidth="1"/>
    <col min="2" max="2" width="2.7109375" style="1" customWidth="1"/>
    <col min="3" max="3" width="101.140625" style="1" bestFit="1" customWidth="1"/>
    <col min="4" max="4" width="4.28515625" style="1" customWidth="1"/>
    <col min="5" max="5" width="24.7109375" style="1" bestFit="1" customWidth="1"/>
    <col min="6" max="6" width="23.42578125" style="1" bestFit="1" customWidth="1"/>
    <col min="7" max="7" width="2.85546875" style="1" customWidth="1"/>
    <col min="8" max="16384" width="11.42578125" style="1"/>
  </cols>
  <sheetData>
    <row r="1" spans="1:7">
      <c r="A1" s="2" t="s">
        <v>3</v>
      </c>
    </row>
    <row r="2" spans="1:7">
      <c r="B2" s="434" t="s">
        <v>110</v>
      </c>
      <c r="C2" s="434"/>
      <c r="D2" s="434"/>
      <c r="E2" s="434"/>
      <c r="F2" s="434"/>
      <c r="G2" s="434"/>
    </row>
    <row r="3" spans="1:7" ht="15">
      <c r="B3" s="435" t="s">
        <v>261</v>
      </c>
      <c r="C3" s="435"/>
      <c r="D3" s="435"/>
      <c r="E3" s="435"/>
      <c r="F3" s="435"/>
      <c r="G3" s="435"/>
    </row>
    <row r="4" spans="1:7" ht="15">
      <c r="B4" s="429" t="str">
        <f>+EERR!B4</f>
        <v>Correspondiente al 31/12/2024, presentado en forma comparativa con el ejercicio cerrado al 31/12/2023</v>
      </c>
      <c r="C4" s="429"/>
      <c r="D4" s="429"/>
      <c r="E4" s="429"/>
      <c r="F4" s="429"/>
      <c r="G4" s="429"/>
    </row>
    <row r="5" spans="1:7" ht="15">
      <c r="B5" s="370"/>
      <c r="C5" s="370"/>
      <c r="D5" s="370"/>
      <c r="E5" s="370"/>
      <c r="F5" s="370"/>
      <c r="G5" s="370"/>
    </row>
    <row r="6" spans="1:7" ht="15">
      <c r="E6" s="228">
        <f>+EERR!D7</f>
        <v>45657</v>
      </c>
      <c r="F6" s="228">
        <f>+EERR!E7</f>
        <v>45291</v>
      </c>
      <c r="G6" s="229"/>
    </row>
    <row r="7" spans="1:7" ht="15">
      <c r="B7" s="40" t="s">
        <v>262</v>
      </c>
      <c r="C7" s="3" t="s">
        <v>263</v>
      </c>
      <c r="D7" s="40"/>
      <c r="E7" s="40"/>
      <c r="F7" s="121"/>
      <c r="G7" s="121"/>
    </row>
    <row r="8" spans="1:7" ht="15">
      <c r="B8" s="230"/>
      <c r="C8" s="1" t="s">
        <v>264</v>
      </c>
      <c r="E8" s="231">
        <v>42699416457</v>
      </c>
      <c r="F8" s="231">
        <v>38464368680</v>
      </c>
      <c r="G8" s="231"/>
    </row>
    <row r="9" spans="1:7">
      <c r="C9" s="1" t="s">
        <v>265</v>
      </c>
      <c r="E9" s="231">
        <v>-9583994597</v>
      </c>
      <c r="F9" s="231">
        <v>-8376749191</v>
      </c>
      <c r="G9" s="231"/>
    </row>
    <row r="10" spans="1:7">
      <c r="C10" s="1" t="s">
        <v>266</v>
      </c>
      <c r="E10" s="231">
        <v>0</v>
      </c>
      <c r="F10" s="231">
        <v>332151713</v>
      </c>
      <c r="G10" s="231"/>
    </row>
    <row r="11" spans="1:7" ht="15">
      <c r="B11" s="135"/>
      <c r="C11" s="77" t="s">
        <v>267</v>
      </c>
      <c r="D11" s="135"/>
      <c r="E11" s="232">
        <f>SUM(E8:E10)</f>
        <v>33115421860</v>
      </c>
      <c r="F11" s="232">
        <f>SUM(F8:F10)</f>
        <v>30419771202</v>
      </c>
      <c r="G11" s="232"/>
    </row>
    <row r="12" spans="1:7" ht="15">
      <c r="B12" s="40"/>
      <c r="C12" s="40" t="s">
        <v>268</v>
      </c>
      <c r="D12" s="40"/>
      <c r="E12" s="233">
        <v>0</v>
      </c>
      <c r="F12" s="233">
        <v>0</v>
      </c>
      <c r="G12" s="233"/>
    </row>
    <row r="13" spans="1:7">
      <c r="C13" s="1" t="s">
        <v>269</v>
      </c>
      <c r="E13" s="231">
        <v>0</v>
      </c>
      <c r="F13" s="231">
        <v>0</v>
      </c>
      <c r="G13" s="231"/>
    </row>
    <row r="14" spans="1:7" ht="15">
      <c r="B14" s="230"/>
      <c r="C14" s="40" t="s">
        <v>270</v>
      </c>
      <c r="D14" s="40"/>
      <c r="E14" s="232">
        <f>SUM(E15)</f>
        <v>-15951625237</v>
      </c>
      <c r="F14" s="233">
        <f>SUM(F15)</f>
        <v>-13724322732</v>
      </c>
      <c r="G14" s="233"/>
    </row>
    <row r="15" spans="1:7">
      <c r="C15" s="1" t="s">
        <v>271</v>
      </c>
      <c r="E15" s="231">
        <v>-15951625237</v>
      </c>
      <c r="F15" s="231">
        <v>-13724322732</v>
      </c>
      <c r="G15" s="231"/>
    </row>
    <row r="16" spans="1:7" ht="15">
      <c r="B16" s="40"/>
      <c r="C16" s="40" t="s">
        <v>272</v>
      </c>
      <c r="D16" s="40"/>
      <c r="E16" s="233">
        <f>+E11+E14</f>
        <v>17163796623</v>
      </c>
      <c r="F16" s="233">
        <f>+F11+F14</f>
        <v>16695448470</v>
      </c>
      <c r="G16" s="233"/>
    </row>
    <row r="17" spans="2:7">
      <c r="C17" s="1" t="s">
        <v>273</v>
      </c>
      <c r="E17" s="231">
        <v>-57922538</v>
      </c>
      <c r="F17" s="231">
        <v>-4763485</v>
      </c>
      <c r="G17" s="231"/>
    </row>
    <row r="18" spans="2:7" ht="15">
      <c r="C18" s="40" t="s">
        <v>274</v>
      </c>
      <c r="E18" s="233">
        <f>+E16+E17</f>
        <v>17105874085</v>
      </c>
      <c r="F18" s="233">
        <f>+F16+F17</f>
        <v>16690684985</v>
      </c>
      <c r="G18" s="233"/>
    </row>
    <row r="19" spans="2:7" ht="15">
      <c r="C19" s="40"/>
      <c r="E19" s="231"/>
      <c r="F19" s="231"/>
      <c r="G19" s="233"/>
    </row>
    <row r="20" spans="2:7" ht="15">
      <c r="B20" s="40" t="s">
        <v>275</v>
      </c>
      <c r="C20" s="3" t="s">
        <v>276</v>
      </c>
      <c r="D20" s="40"/>
      <c r="E20" s="233"/>
      <c r="F20" s="233"/>
      <c r="G20" s="233"/>
    </row>
    <row r="21" spans="2:7">
      <c r="C21" s="1" t="s">
        <v>277</v>
      </c>
      <c r="E21" s="231">
        <v>4010962656</v>
      </c>
      <c r="F21" s="231">
        <v>-1602952997</v>
      </c>
      <c r="G21" s="231"/>
    </row>
    <row r="22" spans="2:7">
      <c r="C22" s="1" t="s">
        <v>130</v>
      </c>
      <c r="E22" s="231">
        <v>-80822897480</v>
      </c>
      <c r="F22" s="231">
        <v>55941236073</v>
      </c>
      <c r="G22" s="231"/>
    </row>
    <row r="23" spans="2:7">
      <c r="C23" s="1" t="s">
        <v>278</v>
      </c>
      <c r="E23" s="231">
        <v>-54863000</v>
      </c>
      <c r="F23" s="231">
        <v>-726359000</v>
      </c>
      <c r="G23" s="231"/>
    </row>
    <row r="24" spans="2:7">
      <c r="C24" s="1" t="s">
        <v>279</v>
      </c>
      <c r="E24" s="231">
        <v>-198193918</v>
      </c>
      <c r="F24" s="231">
        <v>-180846770</v>
      </c>
      <c r="G24" s="231"/>
    </row>
    <row r="25" spans="2:7">
      <c r="C25" s="1" t="s">
        <v>280</v>
      </c>
      <c r="E25" s="231">
        <v>0</v>
      </c>
      <c r="F25" s="231">
        <v>0</v>
      </c>
      <c r="G25" s="231"/>
    </row>
    <row r="26" spans="2:7">
      <c r="B26" s="438"/>
      <c r="C26" s="1" t="s">
        <v>281</v>
      </c>
      <c r="E26" s="231">
        <v>0</v>
      </c>
      <c r="F26" s="231">
        <v>0</v>
      </c>
      <c r="G26" s="231"/>
    </row>
    <row r="27" spans="2:7">
      <c r="B27" s="438"/>
      <c r="C27" s="1" t="s">
        <v>282</v>
      </c>
      <c r="E27" s="231">
        <v>0</v>
      </c>
      <c r="F27" s="231">
        <v>4116761286</v>
      </c>
      <c r="G27" s="231"/>
    </row>
    <row r="28" spans="2:7" ht="15">
      <c r="C28" s="40" t="s">
        <v>283</v>
      </c>
      <c r="D28" s="234"/>
      <c r="E28" s="233">
        <f>SUM(E21:E27)</f>
        <v>-77064991742</v>
      </c>
      <c r="F28" s="233">
        <f>SUM(F21:F27)</f>
        <v>57547838592</v>
      </c>
      <c r="G28" s="233"/>
    </row>
    <row r="29" spans="2:7" ht="15">
      <c r="B29" s="230"/>
      <c r="E29" s="231"/>
      <c r="F29" s="231"/>
      <c r="G29" s="231"/>
    </row>
    <row r="30" spans="2:7" ht="15">
      <c r="B30" s="40" t="s">
        <v>284</v>
      </c>
      <c r="C30" s="3" t="s">
        <v>285</v>
      </c>
      <c r="D30" s="40"/>
      <c r="E30" s="233"/>
      <c r="F30" s="233"/>
      <c r="G30" s="233"/>
    </row>
    <row r="31" spans="2:7" ht="15">
      <c r="B31" s="230"/>
      <c r="C31" s="1" t="s">
        <v>286</v>
      </c>
      <c r="E31" s="231">
        <v>0</v>
      </c>
      <c r="F31" s="231">
        <v>0</v>
      </c>
      <c r="G31" s="231"/>
    </row>
    <row r="32" spans="2:7">
      <c r="C32" s="1" t="s">
        <v>287</v>
      </c>
      <c r="E32" s="231">
        <v>76644140524</v>
      </c>
      <c r="F32" s="231">
        <v>-53088681464</v>
      </c>
      <c r="G32" s="231"/>
    </row>
    <row r="33" spans="2:7" ht="15">
      <c r="B33" s="230"/>
      <c r="C33" s="1" t="s">
        <v>288</v>
      </c>
      <c r="E33" s="231">
        <v>-7619809238</v>
      </c>
      <c r="F33" s="231">
        <v>-5783602895</v>
      </c>
      <c r="G33" s="231"/>
    </row>
    <row r="34" spans="2:7">
      <c r="C34" s="1" t="s">
        <v>250</v>
      </c>
      <c r="E34" s="231">
        <v>-7341569345</v>
      </c>
      <c r="F34" s="231">
        <v>-10905975369</v>
      </c>
      <c r="G34" s="231"/>
    </row>
    <row r="35" spans="2:7">
      <c r="C35" s="1" t="s">
        <v>289</v>
      </c>
      <c r="E35" s="231">
        <v>-500061866</v>
      </c>
      <c r="F35" s="231">
        <v>761216631</v>
      </c>
      <c r="G35" s="231"/>
    </row>
    <row r="36" spans="2:7" ht="15">
      <c r="C36" s="40" t="s">
        <v>290</v>
      </c>
      <c r="E36" s="233">
        <f>SUM(E31:E35)</f>
        <v>61182700075</v>
      </c>
      <c r="F36" s="233">
        <f>SUM(F31:F35)</f>
        <v>-69017043097</v>
      </c>
      <c r="G36" s="233"/>
    </row>
    <row r="37" spans="2:7" ht="15">
      <c r="C37" s="40"/>
      <c r="E37" s="231"/>
      <c r="F37" s="231"/>
      <c r="G37" s="233"/>
    </row>
    <row r="38" spans="2:7" ht="15">
      <c r="B38" s="40"/>
      <c r="C38" s="44" t="s">
        <v>291</v>
      </c>
      <c r="D38" s="101"/>
      <c r="E38" s="101">
        <f>+E28+E36+E18</f>
        <v>1223582418</v>
      </c>
      <c r="F38" s="50">
        <f>+F28+F36+F18</f>
        <v>5221480480</v>
      </c>
      <c r="G38" s="233"/>
    </row>
    <row r="39" spans="2:7" ht="15">
      <c r="C39" s="44" t="s">
        <v>292</v>
      </c>
      <c r="D39" s="16"/>
      <c r="E39" s="17">
        <v>8515575412</v>
      </c>
      <c r="F39" s="17">
        <v>3294094932</v>
      </c>
      <c r="G39" s="233"/>
    </row>
    <row r="40" spans="2:7" ht="15.75" thickBot="1">
      <c r="C40" s="44" t="s">
        <v>293</v>
      </c>
      <c r="D40" s="16"/>
      <c r="E40" s="235">
        <f>+E38+E39</f>
        <v>9739157830</v>
      </c>
      <c r="F40" s="235">
        <f>+F38+F39</f>
        <v>8515575412</v>
      </c>
      <c r="G40" s="233"/>
    </row>
    <row r="41" spans="2:7" ht="15" thickTop="1"/>
    <row r="42" spans="2:7">
      <c r="C42" s="437" t="s">
        <v>294</v>
      </c>
      <c r="D42" s="437"/>
      <c r="E42" s="437"/>
      <c r="F42" s="437"/>
      <c r="G42" s="437"/>
    </row>
    <row r="44" spans="2:7">
      <c r="E44" s="39"/>
      <c r="F44" s="39"/>
    </row>
  </sheetData>
  <mergeCells count="5">
    <mergeCell ref="C42:G42"/>
    <mergeCell ref="B2:G2"/>
    <mergeCell ref="B3:G3"/>
    <mergeCell ref="B4:G4"/>
    <mergeCell ref="B26:B27"/>
  </mergeCells>
  <hyperlinks>
    <hyperlink ref="A1" location="ÍNDICE!A1" display="Indice" xr:uid="{28402A13-8E7C-4AA6-B150-D422C8DB4D67}"/>
  </hyperlinks>
  <pageMargins left="0.7" right="0.7" top="0.75" bottom="0.75" header="0.3" footer="0.3"/>
  <pageSetup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E0F0-6BA6-4A38-B1EB-457DF84AC825}">
  <sheetPr>
    <pageSetUpPr fitToPage="1"/>
  </sheetPr>
  <dimension ref="A1:N21"/>
  <sheetViews>
    <sheetView showGridLines="0" zoomScale="85" zoomScaleNormal="85" workbookViewId="0">
      <selection activeCell="C29" sqref="C29"/>
    </sheetView>
  </sheetViews>
  <sheetFormatPr baseColWidth="10" defaultColWidth="11.42578125" defaultRowHeight="14.25"/>
  <cols>
    <col min="1" max="1" width="9" style="1" bestFit="1" customWidth="1"/>
    <col min="2" max="2" width="38" style="1" bestFit="1" customWidth="1"/>
    <col min="3" max="3" width="22.140625" style="1" bestFit="1" customWidth="1"/>
    <col min="4" max="4" width="14.140625" style="1" bestFit="1" customWidth="1"/>
    <col min="5" max="5" width="22.140625" style="1" bestFit="1" customWidth="1"/>
    <col min="6" max="6" width="18.140625" style="1" bestFit="1" customWidth="1"/>
    <col min="7" max="7" width="20.7109375" style="1" bestFit="1" customWidth="1"/>
    <col min="8" max="8" width="15.42578125" style="1" bestFit="1" customWidth="1"/>
    <col min="9" max="9" width="18.140625" style="1" bestFit="1" customWidth="1"/>
    <col min="10" max="11" width="23.42578125" style="1" bestFit="1" customWidth="1"/>
    <col min="12" max="13" width="22.140625" style="1" bestFit="1" customWidth="1"/>
    <col min="14" max="14" width="2.85546875" style="1" customWidth="1"/>
    <col min="15" max="16384" width="11.42578125" style="1"/>
  </cols>
  <sheetData>
    <row r="1" spans="1:13">
      <c r="A1" s="2" t="s">
        <v>3</v>
      </c>
    </row>
    <row r="2" spans="1:13" ht="15">
      <c r="B2" s="439" t="s">
        <v>110</v>
      </c>
      <c r="C2" s="439"/>
      <c r="D2" s="439"/>
      <c r="E2" s="439"/>
      <c r="F2" s="439"/>
      <c r="G2" s="439"/>
      <c r="H2" s="439"/>
      <c r="I2" s="439"/>
      <c r="J2" s="439"/>
      <c r="K2" s="439"/>
      <c r="L2" s="439"/>
      <c r="M2" s="439"/>
    </row>
    <row r="3" spans="1:13" ht="15">
      <c r="B3" s="439" t="s">
        <v>295</v>
      </c>
      <c r="C3" s="439"/>
      <c r="D3" s="439"/>
      <c r="E3" s="439"/>
      <c r="F3" s="439"/>
      <c r="G3" s="439"/>
      <c r="H3" s="439"/>
      <c r="I3" s="439"/>
      <c r="J3" s="439"/>
      <c r="K3" s="439"/>
      <c r="L3" s="439"/>
      <c r="M3" s="439"/>
    </row>
    <row r="4" spans="1:13" ht="15">
      <c r="B4" s="439" t="str">
        <f>+FFFF!B4</f>
        <v>Correspondiente al 31/12/2024, presentado en forma comparativa con el ejercicio cerrado al 31/12/2023</v>
      </c>
      <c r="C4" s="439"/>
      <c r="D4" s="439"/>
      <c r="E4" s="439"/>
      <c r="F4" s="439"/>
      <c r="G4" s="439"/>
      <c r="H4" s="439"/>
      <c r="I4" s="439"/>
      <c r="J4" s="439"/>
      <c r="K4" s="439"/>
      <c r="L4" s="439"/>
      <c r="M4" s="439"/>
    </row>
    <row r="5" spans="1:13" ht="15">
      <c r="B5" s="439" t="s">
        <v>112</v>
      </c>
      <c r="C5" s="439"/>
      <c r="D5" s="439"/>
      <c r="E5" s="439"/>
      <c r="F5" s="439"/>
      <c r="G5" s="439"/>
      <c r="H5" s="439"/>
      <c r="I5" s="439"/>
      <c r="J5" s="439"/>
      <c r="K5" s="439"/>
      <c r="L5" s="439"/>
      <c r="M5" s="439"/>
    </row>
    <row r="7" spans="1:13" ht="15">
      <c r="B7" s="440" t="s">
        <v>296</v>
      </c>
      <c r="C7" s="442" t="s">
        <v>297</v>
      </c>
      <c r="D7" s="443"/>
      <c r="E7" s="443"/>
      <c r="F7" s="444"/>
      <c r="G7" s="442" t="s">
        <v>298</v>
      </c>
      <c r="H7" s="443"/>
      <c r="I7" s="444"/>
      <c r="J7" s="442" t="s">
        <v>299</v>
      </c>
      <c r="K7" s="444"/>
      <c r="L7" s="442" t="s">
        <v>165</v>
      </c>
      <c r="M7" s="444"/>
    </row>
    <row r="8" spans="1:13" ht="30">
      <c r="B8" s="441"/>
      <c r="C8" s="225" t="s">
        <v>300</v>
      </c>
      <c r="D8" s="225" t="s">
        <v>301</v>
      </c>
      <c r="E8" s="225" t="s">
        <v>302</v>
      </c>
      <c r="F8" s="122" t="s">
        <v>303</v>
      </c>
      <c r="G8" s="225" t="s">
        <v>304</v>
      </c>
      <c r="H8" s="225" t="s">
        <v>305</v>
      </c>
      <c r="I8" s="225" t="s">
        <v>306</v>
      </c>
      <c r="J8" s="225" t="s">
        <v>307</v>
      </c>
      <c r="K8" s="225" t="s">
        <v>308</v>
      </c>
      <c r="L8" s="192">
        <f>+FFFF!E6</f>
        <v>45657</v>
      </c>
      <c r="M8" s="192">
        <f>+FFFF!F6</f>
        <v>45291</v>
      </c>
    </row>
    <row r="9" spans="1:13" ht="15">
      <c r="B9" s="16" t="s">
        <v>309</v>
      </c>
      <c r="C9" s="101">
        <v>37443000000</v>
      </c>
      <c r="D9" s="101">
        <v>0</v>
      </c>
      <c r="E9" s="101">
        <v>37443000000</v>
      </c>
      <c r="F9" s="101">
        <v>988500000</v>
      </c>
      <c r="G9" s="101">
        <v>2614568486</v>
      </c>
      <c r="H9" s="101">
        <v>0</v>
      </c>
      <c r="I9" s="101">
        <v>227468427</v>
      </c>
      <c r="J9" s="101">
        <v>0</v>
      </c>
      <c r="K9" s="101">
        <v>10712430777</v>
      </c>
      <c r="L9" s="101">
        <v>51985967690</v>
      </c>
      <c r="M9" s="101">
        <v>47559061800</v>
      </c>
    </row>
    <row r="10" spans="1:13" ht="15">
      <c r="B10" s="44" t="s">
        <v>310</v>
      </c>
      <c r="C10" s="226">
        <v>0</v>
      </c>
      <c r="D10" s="226">
        <v>0</v>
      </c>
      <c r="E10" s="226">
        <v>0</v>
      </c>
      <c r="F10" s="226">
        <v>0</v>
      </c>
      <c r="G10" s="226">
        <v>0</v>
      </c>
      <c r="H10" s="226">
        <v>0</v>
      </c>
      <c r="I10" s="226">
        <v>0</v>
      </c>
      <c r="J10" s="101">
        <v>10712430777</v>
      </c>
      <c r="K10" s="101">
        <v>-10712430777</v>
      </c>
      <c r="L10" s="226">
        <v>0</v>
      </c>
      <c r="M10" s="101">
        <v>0</v>
      </c>
    </row>
    <row r="11" spans="1:13" ht="15">
      <c r="B11" s="16" t="s">
        <v>311</v>
      </c>
      <c r="C11" s="226">
        <v>2557000000</v>
      </c>
      <c r="D11" s="226">
        <v>0</v>
      </c>
      <c r="E11" s="226">
        <v>2557000000</v>
      </c>
      <c r="F11" s="226">
        <v>0</v>
      </c>
      <c r="G11" s="226">
        <v>0</v>
      </c>
      <c r="H11" s="226">
        <v>0</v>
      </c>
      <c r="I11" s="226">
        <v>0</v>
      </c>
      <c r="J11" s="226">
        <v>-2557000000</v>
      </c>
      <c r="K11" s="226">
        <v>0</v>
      </c>
      <c r="L11" s="226">
        <v>0</v>
      </c>
      <c r="M11" s="101">
        <v>0</v>
      </c>
    </row>
    <row r="12" spans="1:13">
      <c r="B12" s="16" t="s">
        <v>312</v>
      </c>
      <c r="C12" s="226">
        <v>0</v>
      </c>
      <c r="D12" s="226">
        <v>0</v>
      </c>
      <c r="E12" s="226">
        <v>0</v>
      </c>
      <c r="F12" s="226">
        <v>0</v>
      </c>
      <c r="G12" s="226">
        <v>0</v>
      </c>
      <c r="H12" s="226">
        <v>0</v>
      </c>
      <c r="I12" s="226">
        <v>0</v>
      </c>
      <c r="J12" s="226">
        <v>0</v>
      </c>
      <c r="K12" s="226">
        <v>0</v>
      </c>
      <c r="L12" s="226">
        <v>0</v>
      </c>
      <c r="M12" s="226">
        <v>0</v>
      </c>
    </row>
    <row r="13" spans="1:13">
      <c r="B13" s="16" t="s">
        <v>154</v>
      </c>
      <c r="C13" s="226">
        <v>0</v>
      </c>
      <c r="D13" s="226">
        <v>0</v>
      </c>
      <c r="E13" s="226">
        <v>0</v>
      </c>
      <c r="F13" s="226">
        <v>0</v>
      </c>
      <c r="G13" s="226">
        <v>0</v>
      </c>
      <c r="H13" s="226">
        <v>0</v>
      </c>
      <c r="I13" s="226">
        <v>0</v>
      </c>
      <c r="J13" s="226">
        <v>-7619809238</v>
      </c>
      <c r="K13" s="226">
        <v>0</v>
      </c>
      <c r="L13" s="226">
        <v>-7619809238</v>
      </c>
      <c r="M13" s="226">
        <v>-6286524887</v>
      </c>
    </row>
    <row r="14" spans="1:13">
      <c r="B14" s="16" t="s">
        <v>172</v>
      </c>
      <c r="C14" s="226">
        <v>0</v>
      </c>
      <c r="D14" s="226">
        <v>0</v>
      </c>
      <c r="E14" s="226">
        <v>0</v>
      </c>
      <c r="F14" s="226">
        <v>0</v>
      </c>
      <c r="G14" s="226">
        <v>535621539</v>
      </c>
      <c r="H14" s="226">
        <v>0</v>
      </c>
      <c r="I14" s="226">
        <v>0</v>
      </c>
      <c r="J14" s="226">
        <v>-535621539</v>
      </c>
      <c r="K14" s="226">
        <v>0</v>
      </c>
      <c r="L14" s="226">
        <v>0</v>
      </c>
      <c r="M14" s="226">
        <v>0</v>
      </c>
    </row>
    <row r="15" spans="1:13">
      <c r="B15" s="16" t="s">
        <v>313</v>
      </c>
      <c r="C15" s="226">
        <v>0</v>
      </c>
      <c r="D15" s="226">
        <v>0</v>
      </c>
      <c r="E15" s="226">
        <v>0</v>
      </c>
      <c r="F15" s="226">
        <v>0</v>
      </c>
      <c r="G15" s="226">
        <v>0</v>
      </c>
      <c r="H15" s="226">
        <v>0</v>
      </c>
      <c r="I15" s="226">
        <v>0</v>
      </c>
      <c r="J15" s="226">
        <v>0</v>
      </c>
      <c r="K15" s="226">
        <v>0</v>
      </c>
      <c r="L15" s="226">
        <v>0</v>
      </c>
      <c r="M15" s="226">
        <v>1000000</v>
      </c>
    </row>
    <row r="16" spans="1:13">
      <c r="B16" s="16" t="s">
        <v>314</v>
      </c>
      <c r="C16" s="226">
        <v>0</v>
      </c>
      <c r="D16" s="226">
        <v>0</v>
      </c>
      <c r="E16" s="226">
        <v>0</v>
      </c>
      <c r="F16" s="226">
        <v>0</v>
      </c>
      <c r="G16" s="226">
        <v>0</v>
      </c>
      <c r="H16" s="226">
        <v>0</v>
      </c>
      <c r="I16" s="226">
        <v>0</v>
      </c>
      <c r="J16" s="226">
        <v>0</v>
      </c>
      <c r="K16" s="226">
        <v>0</v>
      </c>
      <c r="L16" s="226">
        <v>0</v>
      </c>
      <c r="M16" s="226">
        <v>0</v>
      </c>
    </row>
    <row r="17" spans="2:14">
      <c r="B17" s="16" t="s">
        <v>177</v>
      </c>
      <c r="C17" s="226">
        <v>0</v>
      </c>
      <c r="D17" s="226">
        <v>0</v>
      </c>
      <c r="E17" s="226">
        <v>0</v>
      </c>
      <c r="F17" s="226">
        <v>0</v>
      </c>
      <c r="G17" s="226">
        <v>0</v>
      </c>
      <c r="H17" s="226">
        <v>0</v>
      </c>
      <c r="I17" s="226">
        <v>0</v>
      </c>
      <c r="J17" s="226">
        <v>0</v>
      </c>
      <c r="K17" s="226">
        <v>15065174752</v>
      </c>
      <c r="L17" s="226">
        <v>15065174752</v>
      </c>
      <c r="M17" s="226">
        <v>2616240780</v>
      </c>
    </row>
    <row r="18" spans="2:14" ht="15">
      <c r="B18" s="192">
        <f>+L8</f>
        <v>45657</v>
      </c>
      <c r="C18" s="101">
        <f>SUM(C9:C17)</f>
        <v>40000000000</v>
      </c>
      <c r="D18" s="101">
        <f t="shared" ref="D18:K18" si="0">SUM(D9:D17)</f>
        <v>0</v>
      </c>
      <c r="E18" s="101">
        <f t="shared" si="0"/>
        <v>40000000000</v>
      </c>
      <c r="F18" s="101">
        <f t="shared" si="0"/>
        <v>988500000</v>
      </c>
      <c r="G18" s="101">
        <f t="shared" si="0"/>
        <v>3150190025</v>
      </c>
      <c r="H18" s="101">
        <f t="shared" si="0"/>
        <v>0</v>
      </c>
      <c r="I18" s="101">
        <f t="shared" si="0"/>
        <v>227468427</v>
      </c>
      <c r="J18" s="101">
        <f t="shared" si="0"/>
        <v>0</v>
      </c>
      <c r="K18" s="101">
        <f t="shared" si="0"/>
        <v>15065174752</v>
      </c>
      <c r="L18" s="101">
        <f>SUM(L9:L17)</f>
        <v>59431333204</v>
      </c>
      <c r="M18" s="226">
        <v>0</v>
      </c>
    </row>
    <row r="19" spans="2:14" ht="15">
      <c r="B19" s="192">
        <f>+M8</f>
        <v>45291</v>
      </c>
      <c r="C19" s="101">
        <v>37443000000</v>
      </c>
      <c r="D19" s="101">
        <v>0</v>
      </c>
      <c r="E19" s="101">
        <v>37443000000</v>
      </c>
      <c r="F19" s="101">
        <v>988500000</v>
      </c>
      <c r="G19" s="101">
        <v>2614568486</v>
      </c>
      <c r="H19" s="101">
        <v>0</v>
      </c>
      <c r="I19" s="101">
        <v>227468427</v>
      </c>
      <c r="J19" s="101">
        <v>0</v>
      </c>
      <c r="K19" s="101">
        <v>10712430777</v>
      </c>
      <c r="L19" s="101">
        <v>0</v>
      </c>
      <c r="M19" s="101">
        <v>51985967690</v>
      </c>
    </row>
    <row r="20" spans="2:14">
      <c r="C20" s="39"/>
      <c r="D20" s="39"/>
      <c r="E20" s="39"/>
      <c r="F20" s="39"/>
      <c r="G20" s="39"/>
      <c r="H20" s="39"/>
      <c r="I20" s="39"/>
      <c r="J20" s="39"/>
      <c r="K20" s="39"/>
      <c r="L20" s="39"/>
      <c r="M20" s="39"/>
      <c r="N20" s="39"/>
    </row>
    <row r="21" spans="2:14">
      <c r="B21" s="437" t="s">
        <v>294</v>
      </c>
      <c r="C21" s="437"/>
      <c r="D21" s="437"/>
      <c r="E21" s="437"/>
      <c r="F21" s="437"/>
      <c r="G21" s="437"/>
      <c r="H21" s="437"/>
      <c r="I21" s="437"/>
      <c r="J21" s="437"/>
      <c r="K21" s="437"/>
      <c r="L21" s="437"/>
      <c r="M21" s="437"/>
    </row>
  </sheetData>
  <mergeCells count="10">
    <mergeCell ref="B21:M21"/>
    <mergeCell ref="B2:M2"/>
    <mergeCell ref="B3:M3"/>
    <mergeCell ref="B4:M4"/>
    <mergeCell ref="B5:M5"/>
    <mergeCell ref="B7:B8"/>
    <mergeCell ref="C7:F7"/>
    <mergeCell ref="G7:I7"/>
    <mergeCell ref="J7:K7"/>
    <mergeCell ref="L7:M7"/>
  </mergeCells>
  <hyperlinks>
    <hyperlink ref="A1" location="ÍNDICE!A1" display="Indice" xr:uid="{66EE9E98-529F-4337-A065-2472FB672370}"/>
  </hyperlinks>
  <pageMargins left="0.7" right="0.7" top="0.75" bottom="0.75" header="0.3" footer="0.3"/>
  <pageSetup scale="3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24E6-0C3A-4355-A4A5-355343C737DD}">
  <sheetPr>
    <pageSetUpPr fitToPage="1"/>
  </sheetPr>
  <dimension ref="A1:M795"/>
  <sheetViews>
    <sheetView showGridLines="0" tabSelected="1" topLeftCell="A95" zoomScaleNormal="100" workbookViewId="0">
      <selection activeCell="E107" sqref="E107"/>
    </sheetView>
  </sheetViews>
  <sheetFormatPr baseColWidth="10" defaultColWidth="11.42578125" defaultRowHeight="14.25"/>
  <cols>
    <col min="1" max="1" width="7.140625" style="1" bestFit="1" customWidth="1"/>
    <col min="2" max="2" width="33.28515625" style="1" customWidth="1"/>
    <col min="3" max="3" width="22.7109375" style="1" bestFit="1" customWidth="1"/>
    <col min="4" max="4" width="18.5703125" style="1" customWidth="1"/>
    <col min="5" max="5" width="21.5703125" style="1" customWidth="1"/>
    <col min="6" max="6" width="19.7109375" style="1" customWidth="1"/>
    <col min="7" max="9" width="27.28515625" style="1" customWidth="1"/>
    <col min="10" max="10" width="18.28515625" style="1" bestFit="1" customWidth="1"/>
    <col min="11" max="11" width="17.140625" style="1" bestFit="1" customWidth="1"/>
    <col min="12" max="13" width="17.7109375" style="1" customWidth="1"/>
    <col min="14" max="16384" width="11.42578125" style="1"/>
  </cols>
  <sheetData>
    <row r="1" spans="1:8">
      <c r="A1" s="2"/>
    </row>
    <row r="2" spans="1:8" ht="15">
      <c r="B2" s="494" t="s">
        <v>0</v>
      </c>
      <c r="C2" s="494"/>
      <c r="D2" s="494"/>
      <c r="E2" s="494"/>
      <c r="F2" s="494"/>
    </row>
    <row r="3" spans="1:8">
      <c r="B3" s="495" t="s">
        <v>4</v>
      </c>
      <c r="C3" s="495"/>
      <c r="D3" s="495"/>
      <c r="E3" s="495"/>
      <c r="F3" s="495"/>
    </row>
    <row r="4" spans="1:8" ht="15">
      <c r="B4" s="469" t="s">
        <v>5</v>
      </c>
      <c r="C4" s="469"/>
      <c r="D4" s="469"/>
      <c r="E4" s="469"/>
      <c r="F4" s="469"/>
    </row>
    <row r="5" spans="1:8" ht="15">
      <c r="B5" s="80"/>
      <c r="C5" s="80"/>
      <c r="D5" s="80"/>
      <c r="E5" s="80"/>
      <c r="F5" s="80"/>
    </row>
    <row r="6" spans="1:8" ht="15">
      <c r="B6" s="40" t="s">
        <v>6</v>
      </c>
      <c r="E6" s="82" t="s">
        <v>7</v>
      </c>
      <c r="F6" s="82"/>
      <c r="G6" s="82"/>
      <c r="H6" s="82"/>
    </row>
    <row r="7" spans="1:8" ht="15">
      <c r="B7" s="40" t="s">
        <v>8</v>
      </c>
      <c r="C7" s="40"/>
      <c r="D7" s="40"/>
      <c r="E7" s="1" t="s">
        <v>9</v>
      </c>
    </row>
    <row r="8" spans="1:8" ht="15">
      <c r="B8" s="40" t="s">
        <v>10</v>
      </c>
      <c r="C8" s="40"/>
      <c r="D8" s="40"/>
      <c r="E8" s="1" t="s">
        <v>11</v>
      </c>
    </row>
    <row r="9" spans="1:8" ht="15">
      <c r="B9" s="40" t="s">
        <v>12</v>
      </c>
      <c r="C9" s="40"/>
      <c r="D9" s="40"/>
      <c r="E9" s="1" t="s">
        <v>13</v>
      </c>
    </row>
    <row r="10" spans="1:8" ht="15">
      <c r="B10" s="40" t="s">
        <v>14</v>
      </c>
      <c r="C10" s="40"/>
      <c r="D10" s="40"/>
      <c r="E10" s="1" t="s">
        <v>15</v>
      </c>
    </row>
    <row r="11" spans="1:8" ht="15">
      <c r="B11" s="40" t="s">
        <v>16</v>
      </c>
      <c r="C11" s="40"/>
      <c r="D11" s="40"/>
      <c r="E11" s="1" t="s">
        <v>17</v>
      </c>
    </row>
    <row r="12" spans="1:8" ht="15">
      <c r="B12" s="40" t="s">
        <v>18</v>
      </c>
      <c r="C12" s="40"/>
      <c r="D12" s="40"/>
      <c r="E12" s="1" t="s">
        <v>19</v>
      </c>
    </row>
    <row r="13" spans="1:8" ht="15">
      <c r="B13" s="40" t="s">
        <v>20</v>
      </c>
      <c r="C13" s="40"/>
      <c r="D13" s="40"/>
      <c r="E13" s="1" t="s">
        <v>13</v>
      </c>
    </row>
    <row r="15" spans="1:8" ht="15">
      <c r="B15" s="469" t="s">
        <v>21</v>
      </c>
      <c r="C15" s="469"/>
      <c r="D15" s="469"/>
      <c r="E15" s="469"/>
      <c r="F15" s="469"/>
    </row>
    <row r="17" spans="2:8">
      <c r="B17" s="484" t="s">
        <v>22</v>
      </c>
      <c r="C17" s="484"/>
      <c r="D17" s="484"/>
      <c r="E17" s="484"/>
      <c r="F17" s="484"/>
      <c r="G17" s="484"/>
      <c r="H17" s="484"/>
    </row>
    <row r="18" spans="2:8">
      <c r="B18" s="484"/>
      <c r="C18" s="484"/>
      <c r="D18" s="484"/>
      <c r="E18" s="484"/>
      <c r="F18" s="484"/>
      <c r="G18" s="484"/>
      <c r="H18" s="484"/>
    </row>
    <row r="19" spans="2:8">
      <c r="B19" s="484"/>
      <c r="C19" s="484"/>
      <c r="D19" s="484"/>
      <c r="E19" s="484"/>
      <c r="F19" s="484"/>
      <c r="G19" s="484"/>
      <c r="H19" s="484"/>
    </row>
    <row r="20" spans="2:8">
      <c r="B20" s="484"/>
      <c r="C20" s="484"/>
      <c r="D20" s="484"/>
      <c r="E20" s="484"/>
      <c r="F20" s="484"/>
      <c r="G20" s="484"/>
      <c r="H20" s="484"/>
    </row>
    <row r="21" spans="2:8">
      <c r="B21" s="484"/>
      <c r="C21" s="484"/>
      <c r="D21" s="484"/>
      <c r="E21" s="484"/>
      <c r="F21" s="484"/>
      <c r="G21" s="484"/>
      <c r="H21" s="484"/>
    </row>
    <row r="23" spans="2:8" ht="15">
      <c r="B23" s="472" t="s">
        <v>23</v>
      </c>
      <c r="C23" s="472"/>
      <c r="D23" s="472"/>
      <c r="E23" s="472"/>
      <c r="F23" s="472"/>
      <c r="G23" s="472"/>
      <c r="H23" s="472"/>
    </row>
    <row r="25" spans="2:8" ht="15">
      <c r="B25" s="439" t="s">
        <v>24</v>
      </c>
      <c r="C25" s="439"/>
      <c r="D25" s="3"/>
      <c r="E25" s="464" t="s">
        <v>25</v>
      </c>
      <c r="F25" s="464"/>
    </row>
    <row r="26" spans="2:8" ht="15">
      <c r="B26" s="464" t="s">
        <v>26</v>
      </c>
      <c r="C26" s="464"/>
      <c r="D26" s="78"/>
    </row>
    <row r="27" spans="2:8">
      <c r="B27" s="465" t="s">
        <v>27</v>
      </c>
      <c r="C27" s="465"/>
      <c r="D27" s="82"/>
      <c r="E27" s="468" t="s">
        <v>28</v>
      </c>
      <c r="F27" s="468"/>
    </row>
    <row r="28" spans="2:8">
      <c r="B28" s="465" t="s">
        <v>29</v>
      </c>
      <c r="C28" s="465"/>
      <c r="D28" s="82"/>
      <c r="E28" s="468" t="s">
        <v>30</v>
      </c>
      <c r="F28" s="468"/>
    </row>
    <row r="29" spans="2:8">
      <c r="B29" s="465" t="s">
        <v>31</v>
      </c>
      <c r="C29" s="465"/>
      <c r="D29" s="82"/>
      <c r="E29" s="468" t="s">
        <v>32</v>
      </c>
      <c r="F29" s="468"/>
    </row>
    <row r="30" spans="2:8">
      <c r="B30" s="465" t="s">
        <v>33</v>
      </c>
      <c r="C30" s="465"/>
      <c r="D30" s="82"/>
      <c r="E30" s="79" t="s">
        <v>34</v>
      </c>
      <c r="F30" s="79"/>
    </row>
    <row r="31" spans="2:8" ht="15">
      <c r="B31" s="477" t="s">
        <v>35</v>
      </c>
      <c r="C31" s="477"/>
      <c r="D31" s="208"/>
      <c r="E31" s="79"/>
      <c r="F31" s="79"/>
    </row>
    <row r="32" spans="2:8">
      <c r="B32" s="465" t="s">
        <v>36</v>
      </c>
      <c r="C32" s="465"/>
      <c r="D32" s="82"/>
      <c r="E32" s="468" t="s">
        <v>37</v>
      </c>
      <c r="F32" s="468"/>
    </row>
    <row r="33" spans="2:8">
      <c r="B33" s="465" t="s">
        <v>38</v>
      </c>
      <c r="C33" s="465"/>
      <c r="D33" s="82"/>
      <c r="E33" s="468" t="s">
        <v>39</v>
      </c>
      <c r="F33" s="468"/>
    </row>
    <row r="34" spans="2:8">
      <c r="B34" s="465" t="s">
        <v>40</v>
      </c>
      <c r="C34" s="465"/>
      <c r="D34" s="465"/>
      <c r="E34" s="468" t="s">
        <v>41</v>
      </c>
      <c r="F34" s="468"/>
    </row>
    <row r="35" spans="2:8">
      <c r="B35" s="465" t="s">
        <v>42</v>
      </c>
      <c r="C35" s="465"/>
      <c r="D35" s="82"/>
      <c r="E35" s="468" t="s">
        <v>43</v>
      </c>
      <c r="F35" s="468"/>
    </row>
    <row r="36" spans="2:8">
      <c r="B36" s="465" t="s">
        <v>44</v>
      </c>
      <c r="C36" s="465"/>
      <c r="D36" s="82"/>
      <c r="E36" s="468" t="s">
        <v>45</v>
      </c>
      <c r="F36" s="468"/>
    </row>
    <row r="37" spans="2:8">
      <c r="B37" s="82" t="s">
        <v>46</v>
      </c>
      <c r="C37" s="82"/>
      <c r="D37" s="82"/>
      <c r="E37" s="79" t="s">
        <v>47</v>
      </c>
      <c r="F37" s="79"/>
    </row>
    <row r="38" spans="2:8" ht="14.45" customHeight="1">
      <c r="B38" s="425" t="s">
        <v>48</v>
      </c>
      <c r="C38" s="425"/>
      <c r="D38" s="425"/>
      <c r="E38" s="425"/>
      <c r="F38" s="425"/>
      <c r="G38" s="425"/>
      <c r="H38" s="425"/>
    </row>
    <row r="39" spans="2:8" ht="14.45" customHeight="1">
      <c r="B39" s="425"/>
      <c r="C39" s="425"/>
      <c r="D39" s="425"/>
      <c r="E39" s="425"/>
      <c r="F39" s="425"/>
      <c r="G39" s="425"/>
      <c r="H39" s="425"/>
    </row>
    <row r="40" spans="2:8" ht="15">
      <c r="B40" s="78" t="s">
        <v>49</v>
      </c>
    </row>
    <row r="42" spans="2:8">
      <c r="B42" s="484" t="s">
        <v>50</v>
      </c>
      <c r="C42" s="484"/>
      <c r="D42" s="484"/>
      <c r="E42" s="484"/>
      <c r="F42" s="484"/>
      <c r="G42" s="484"/>
      <c r="H42" s="484"/>
    </row>
    <row r="43" spans="2:8">
      <c r="B43" s="484"/>
      <c r="C43" s="484"/>
      <c r="D43" s="484"/>
      <c r="E43" s="484"/>
      <c r="F43" s="484"/>
      <c r="G43" s="484"/>
      <c r="H43" s="484"/>
    </row>
    <row r="44" spans="2:8" ht="15">
      <c r="B44" s="40" t="s">
        <v>51</v>
      </c>
      <c r="E44" s="1" t="s">
        <v>52</v>
      </c>
    </row>
    <row r="45" spans="2:8" ht="15">
      <c r="B45" s="40" t="s">
        <v>53</v>
      </c>
      <c r="E45" s="1" t="s">
        <v>54</v>
      </c>
    </row>
    <row r="46" spans="2:8" ht="15">
      <c r="B46" s="40" t="s">
        <v>55</v>
      </c>
      <c r="E46" s="1" t="s">
        <v>56</v>
      </c>
    </row>
    <row r="47" spans="2:8" ht="15">
      <c r="B47" s="40" t="s">
        <v>57</v>
      </c>
      <c r="E47" s="1" t="s">
        <v>58</v>
      </c>
    </row>
    <row r="49" spans="2:8" ht="15">
      <c r="B49" s="491" t="s">
        <v>59</v>
      </c>
      <c r="C49" s="492"/>
      <c r="D49" s="492"/>
      <c r="E49" s="492"/>
      <c r="F49" s="492"/>
      <c r="G49" s="492"/>
      <c r="H49" s="493"/>
    </row>
    <row r="50" spans="2:8" ht="30">
      <c r="B50" s="307" t="s">
        <v>60</v>
      </c>
      <c r="C50" s="307" t="s">
        <v>61</v>
      </c>
      <c r="D50" s="307" t="s">
        <v>62</v>
      </c>
      <c r="E50" s="307" t="s">
        <v>63</v>
      </c>
      <c r="F50" s="307" t="s">
        <v>64</v>
      </c>
      <c r="G50" s="308" t="s">
        <v>65</v>
      </c>
      <c r="H50" s="309" t="s">
        <v>66</v>
      </c>
    </row>
    <row r="51" spans="2:8">
      <c r="B51" s="310">
        <v>1</v>
      </c>
      <c r="C51" s="310" t="s">
        <v>67</v>
      </c>
      <c r="D51" s="187">
        <v>17136</v>
      </c>
      <c r="E51" s="311" t="s">
        <v>68</v>
      </c>
      <c r="F51" s="312">
        <v>85680</v>
      </c>
      <c r="G51" s="187">
        <v>17136000000</v>
      </c>
      <c r="H51" s="313">
        <v>0.4284</v>
      </c>
    </row>
    <row r="52" spans="2:8">
      <c r="B52" s="310">
        <v>2</v>
      </c>
      <c r="C52" s="310" t="s">
        <v>67</v>
      </c>
      <c r="D52" s="187">
        <v>16864</v>
      </c>
      <c r="E52" s="311" t="s">
        <v>69</v>
      </c>
      <c r="F52" s="312">
        <v>16864</v>
      </c>
      <c r="G52" s="187">
        <v>16864000000</v>
      </c>
      <c r="H52" s="313">
        <v>0.42159999999999997</v>
      </c>
    </row>
    <row r="53" spans="2:8">
      <c r="B53" s="310">
        <v>3</v>
      </c>
      <c r="C53" s="310" t="s">
        <v>67</v>
      </c>
      <c r="D53" s="187">
        <v>2000</v>
      </c>
      <c r="E53" s="311" t="s">
        <v>70</v>
      </c>
      <c r="F53" s="312">
        <v>0</v>
      </c>
      <c r="G53" s="187">
        <v>2000000000</v>
      </c>
      <c r="H53" s="313">
        <v>0.05</v>
      </c>
    </row>
    <row r="54" spans="2:8">
      <c r="B54" s="310">
        <v>4</v>
      </c>
      <c r="C54" s="310" t="s">
        <v>67</v>
      </c>
      <c r="D54" s="187">
        <v>2000</v>
      </c>
      <c r="E54" s="311" t="s">
        <v>71</v>
      </c>
      <c r="F54" s="312">
        <v>0</v>
      </c>
      <c r="G54" s="187">
        <v>2000000000</v>
      </c>
      <c r="H54" s="313">
        <v>0.05</v>
      </c>
    </row>
    <row r="55" spans="2:8">
      <c r="B55" s="310">
        <v>5</v>
      </c>
      <c r="C55" s="314" t="s">
        <v>67</v>
      </c>
      <c r="D55" s="187">
        <v>2000</v>
      </c>
      <c r="E55" s="311" t="s">
        <v>72</v>
      </c>
      <c r="F55" s="312">
        <v>0</v>
      </c>
      <c r="G55" s="187">
        <v>2000000000</v>
      </c>
      <c r="H55" s="313">
        <v>0.05</v>
      </c>
    </row>
    <row r="56" spans="2:8" ht="15">
      <c r="B56" s="481" t="s">
        <v>73</v>
      </c>
      <c r="C56" s="482"/>
      <c r="D56" s="101">
        <f>SUM(D51:D55)</f>
        <v>40000</v>
      </c>
      <c r="E56" s="315"/>
      <c r="F56" s="98">
        <f>SUM(F51:F55)</f>
        <v>102544</v>
      </c>
      <c r="G56" s="98">
        <f>SUM(G51:G55)</f>
        <v>40000000000</v>
      </c>
      <c r="H56" s="316">
        <f>SUM(H51:H55)</f>
        <v>1</v>
      </c>
    </row>
    <row r="58" spans="2:8" ht="15">
      <c r="B58" s="491" t="s">
        <v>74</v>
      </c>
      <c r="C58" s="492"/>
      <c r="D58" s="492"/>
      <c r="E58" s="492"/>
      <c r="F58" s="492"/>
      <c r="G58" s="492"/>
      <c r="H58" s="493"/>
    </row>
    <row r="59" spans="2:8" ht="30">
      <c r="B59" s="307" t="s">
        <v>60</v>
      </c>
      <c r="C59" s="307" t="s">
        <v>61</v>
      </c>
      <c r="D59" s="307" t="s">
        <v>62</v>
      </c>
      <c r="E59" s="307" t="s">
        <v>63</v>
      </c>
      <c r="F59" s="307" t="s">
        <v>64</v>
      </c>
      <c r="G59" s="308" t="s">
        <v>65</v>
      </c>
      <c r="H59" s="309" t="s">
        <v>75</v>
      </c>
    </row>
    <row r="60" spans="2:8">
      <c r="B60" s="310">
        <v>1</v>
      </c>
      <c r="C60" s="317" t="s">
        <v>67</v>
      </c>
      <c r="D60" s="226">
        <v>24000</v>
      </c>
      <c r="E60" s="311" t="s">
        <v>68</v>
      </c>
      <c r="F60" s="312">
        <v>120000</v>
      </c>
      <c r="G60" s="187">
        <v>24000000000</v>
      </c>
      <c r="H60" s="313">
        <v>0.51212017753499484</v>
      </c>
    </row>
    <row r="61" spans="2:8">
      <c r="B61" s="310">
        <v>2</v>
      </c>
      <c r="C61" s="317" t="s">
        <v>67</v>
      </c>
      <c r="D61" s="226">
        <v>16864</v>
      </c>
      <c r="E61" s="311" t="s">
        <v>69</v>
      </c>
      <c r="F61" s="312">
        <v>16864</v>
      </c>
      <c r="G61" s="187">
        <v>16864000000</v>
      </c>
      <c r="H61" s="313">
        <v>0.3598497780812564</v>
      </c>
    </row>
    <row r="62" spans="2:8">
      <c r="B62" s="310">
        <v>3</v>
      </c>
      <c r="C62" s="317" t="s">
        <v>67</v>
      </c>
      <c r="D62" s="226">
        <v>2000</v>
      </c>
      <c r="E62" s="311" t="s">
        <v>70</v>
      </c>
      <c r="F62" s="312">
        <v>0</v>
      </c>
      <c r="G62" s="187">
        <v>2000000000</v>
      </c>
      <c r="H62" s="313">
        <v>4.2676681461249574E-2</v>
      </c>
    </row>
    <row r="63" spans="2:8">
      <c r="B63" s="310">
        <v>4</v>
      </c>
      <c r="C63" s="317" t="s">
        <v>67</v>
      </c>
      <c r="D63" s="226">
        <v>2000</v>
      </c>
      <c r="E63" s="311" t="s">
        <v>71</v>
      </c>
      <c r="F63" s="312">
        <v>0</v>
      </c>
      <c r="G63" s="187">
        <v>2000000000</v>
      </c>
      <c r="H63" s="313">
        <v>4.2676681461249574E-2</v>
      </c>
    </row>
    <row r="64" spans="2:8">
      <c r="B64" s="310">
        <v>5</v>
      </c>
      <c r="C64" s="318" t="s">
        <v>67</v>
      </c>
      <c r="D64" s="226">
        <v>2000</v>
      </c>
      <c r="E64" s="311" t="s">
        <v>72</v>
      </c>
      <c r="F64" s="312">
        <v>0</v>
      </c>
      <c r="G64" s="187">
        <v>2000000000</v>
      </c>
      <c r="H64" s="313">
        <v>4.2676681461249574E-2</v>
      </c>
    </row>
    <row r="65" spans="2:8" ht="15">
      <c r="B65" s="481" t="s">
        <v>73</v>
      </c>
      <c r="C65" s="482"/>
      <c r="D65" s="101">
        <f>SUM(D60:D64)</f>
        <v>46864</v>
      </c>
      <c r="E65" s="315"/>
      <c r="F65" s="98">
        <f>SUM(F60:F64)</f>
        <v>136864</v>
      </c>
      <c r="G65" s="98">
        <f>SUM(G60:G64)</f>
        <v>46864000000</v>
      </c>
      <c r="H65" s="316">
        <f>SUM(H60:H64)</f>
        <v>1</v>
      </c>
    </row>
    <row r="66" spans="2:8">
      <c r="B66" s="483" t="s">
        <v>76</v>
      </c>
      <c r="C66" s="483"/>
      <c r="D66" s="483"/>
      <c r="E66" s="483"/>
    </row>
    <row r="70" spans="2:8" ht="15">
      <c r="B70" s="472" t="s">
        <v>77</v>
      </c>
      <c r="C70" s="472"/>
      <c r="D70" s="472"/>
      <c r="E70" s="472"/>
      <c r="F70" s="472"/>
      <c r="G70" s="472"/>
      <c r="H70" s="472"/>
    </row>
    <row r="72" spans="2:8">
      <c r="B72" s="1" t="s">
        <v>6</v>
      </c>
      <c r="D72" s="1" t="s">
        <v>78</v>
      </c>
    </row>
    <row r="73" spans="2:8">
      <c r="B73" s="1" t="s">
        <v>8</v>
      </c>
      <c r="D73" s="1" t="s">
        <v>79</v>
      </c>
    </row>
    <row r="74" spans="2:8">
      <c r="B74" s="1" t="s">
        <v>80</v>
      </c>
      <c r="D74" s="1" t="s">
        <v>81</v>
      </c>
    </row>
    <row r="75" spans="2:8">
      <c r="B75" s="1" t="s">
        <v>14</v>
      </c>
      <c r="D75" s="1" t="s">
        <v>82</v>
      </c>
    </row>
    <row r="76" spans="2:8" ht="15">
      <c r="B76" s="40"/>
    </row>
    <row r="77" spans="2:8" ht="15">
      <c r="B77" s="469" t="s">
        <v>83</v>
      </c>
      <c r="C77" s="469"/>
      <c r="D77" s="469"/>
      <c r="E77" s="469"/>
      <c r="F77" s="469"/>
      <c r="G77" s="469"/>
      <c r="H77" s="469"/>
    </row>
    <row r="79" spans="2:8" ht="15">
      <c r="B79" s="469" t="s">
        <v>84</v>
      </c>
      <c r="C79" s="469"/>
      <c r="D79" s="469"/>
      <c r="E79" s="469"/>
      <c r="F79" s="469"/>
      <c r="G79" s="469"/>
      <c r="H79" s="469"/>
    </row>
    <row r="80" spans="2:8" ht="15">
      <c r="B80" s="40" t="s">
        <v>85</v>
      </c>
      <c r="E80" s="1" t="s">
        <v>86</v>
      </c>
    </row>
    <row r="81" spans="2:8" ht="15">
      <c r="B81" s="40" t="s">
        <v>80</v>
      </c>
      <c r="E81" s="1" t="s">
        <v>13</v>
      </c>
    </row>
    <row r="82" spans="2:8" ht="15">
      <c r="B82" s="40" t="s">
        <v>87</v>
      </c>
      <c r="E82" s="1" t="s">
        <v>88</v>
      </c>
    </row>
    <row r="83" spans="2:8" ht="15">
      <c r="B83" s="40" t="s">
        <v>89</v>
      </c>
      <c r="E83" s="224">
        <v>0.84899999999999998</v>
      </c>
    </row>
    <row r="84" spans="2:8" ht="15">
      <c r="B84" s="40" t="s">
        <v>90</v>
      </c>
      <c r="E84" s="224">
        <v>0.84789999999999999</v>
      </c>
    </row>
    <row r="85" spans="2:8" ht="15">
      <c r="B85" s="469" t="s">
        <v>91</v>
      </c>
      <c r="C85" s="469"/>
      <c r="D85" s="469"/>
      <c r="E85" s="469"/>
      <c r="F85" s="469"/>
      <c r="G85" s="469"/>
      <c r="H85" s="469"/>
    </row>
    <row r="86" spans="2:8" ht="15">
      <c r="B86" s="40" t="s">
        <v>92</v>
      </c>
      <c r="D86" s="465" t="s">
        <v>93</v>
      </c>
      <c r="E86" s="465"/>
      <c r="F86" s="465"/>
      <c r="G86" s="465"/>
      <c r="H86" s="465"/>
    </row>
    <row r="87" spans="2:8" ht="15">
      <c r="B87" s="40" t="s">
        <v>94</v>
      </c>
      <c r="D87" s="465" t="s">
        <v>95</v>
      </c>
      <c r="E87" s="465"/>
      <c r="F87" s="465"/>
      <c r="G87" s="465"/>
      <c r="H87" s="465"/>
    </row>
    <row r="88" spans="2:8" ht="15">
      <c r="B88" s="40" t="s">
        <v>96</v>
      </c>
      <c r="D88" s="465" t="s">
        <v>97</v>
      </c>
      <c r="E88" s="465"/>
      <c r="F88" s="465"/>
      <c r="G88" s="465"/>
      <c r="H88" s="465"/>
    </row>
    <row r="89" spans="2:8" ht="15">
      <c r="B89" s="40" t="s">
        <v>98</v>
      </c>
      <c r="D89" s="465" t="s">
        <v>99</v>
      </c>
      <c r="E89" s="465"/>
      <c r="F89" s="465"/>
      <c r="G89" s="465"/>
      <c r="H89" s="465"/>
    </row>
    <row r="90" spans="2:8" ht="15">
      <c r="B90" s="40" t="s">
        <v>100</v>
      </c>
      <c r="D90" s="1" t="s">
        <v>101</v>
      </c>
    </row>
    <row r="91" spans="2:8" ht="15">
      <c r="B91" s="40" t="s">
        <v>102</v>
      </c>
      <c r="D91" s="1" t="s">
        <v>36</v>
      </c>
    </row>
    <row r="92" spans="2:8" ht="15">
      <c r="B92" s="40" t="s">
        <v>39</v>
      </c>
      <c r="D92" s="1" t="s">
        <v>38</v>
      </c>
    </row>
    <row r="93" spans="2:8" ht="15">
      <c r="B93" s="40" t="s">
        <v>41</v>
      </c>
      <c r="D93" s="1" t="s">
        <v>40</v>
      </c>
    </row>
    <row r="94" spans="2:8" ht="15">
      <c r="B94" s="40" t="s">
        <v>45</v>
      </c>
      <c r="D94" s="1" t="s">
        <v>44</v>
      </c>
    </row>
    <row r="95" spans="2:8" ht="15">
      <c r="B95" s="40" t="s">
        <v>691</v>
      </c>
      <c r="D95" s="1" t="s">
        <v>103</v>
      </c>
    </row>
    <row r="96" spans="2:8" ht="15">
      <c r="B96" s="40" t="s">
        <v>104</v>
      </c>
      <c r="D96" s="1" t="s">
        <v>105</v>
      </c>
    </row>
    <row r="97" spans="1:8" ht="15">
      <c r="B97" s="40" t="s">
        <v>106</v>
      </c>
      <c r="D97" s="1" t="s">
        <v>107</v>
      </c>
    </row>
    <row r="98" spans="1:8" ht="15">
      <c r="B98" s="40" t="s">
        <v>108</v>
      </c>
      <c r="D98" s="1" t="s">
        <v>109</v>
      </c>
    </row>
    <row r="100" spans="1:8">
      <c r="B100" s="445" t="s">
        <v>48</v>
      </c>
      <c r="C100" s="445"/>
      <c r="D100" s="445"/>
      <c r="E100" s="445"/>
      <c r="F100" s="445"/>
      <c r="G100" s="445"/>
      <c r="H100" s="445"/>
    </row>
    <row r="102" spans="1:8">
      <c r="A102" s="2"/>
    </row>
    <row r="103" spans="1:8" ht="15">
      <c r="B103" s="439" t="s">
        <v>110</v>
      </c>
      <c r="C103" s="439"/>
      <c r="D103" s="439"/>
      <c r="E103" s="439"/>
      <c r="F103" s="439"/>
      <c r="G103" s="439"/>
      <c r="H103" s="439"/>
    </row>
    <row r="104" spans="1:8" ht="15">
      <c r="B104" s="490" t="s">
        <v>315</v>
      </c>
      <c r="C104" s="490"/>
      <c r="D104" s="490"/>
      <c r="E104" s="490"/>
      <c r="F104" s="490"/>
      <c r="G104" s="490"/>
      <c r="H104" s="490"/>
    </row>
    <row r="106" spans="1:8" ht="15">
      <c r="B106" s="469" t="s">
        <v>316</v>
      </c>
      <c r="C106" s="469"/>
      <c r="D106" s="469"/>
      <c r="E106" s="469"/>
      <c r="F106" s="469"/>
      <c r="G106" s="469"/>
      <c r="H106" s="469"/>
    </row>
    <row r="108" spans="1:8" ht="15" customHeight="1">
      <c r="B108" s="496" t="s">
        <v>695</v>
      </c>
      <c r="C108" s="496"/>
      <c r="D108" s="496"/>
      <c r="E108" s="496"/>
      <c r="F108" s="496"/>
      <c r="G108" s="496"/>
      <c r="H108" s="496"/>
    </row>
    <row r="109" spans="1:8">
      <c r="B109" s="496"/>
      <c r="C109" s="496"/>
      <c r="D109" s="496"/>
      <c r="E109" s="496"/>
      <c r="F109" s="496"/>
      <c r="G109" s="496"/>
      <c r="H109" s="496"/>
    </row>
    <row r="110" spans="1:8" ht="15">
      <c r="B110" s="80" t="s">
        <v>317</v>
      </c>
      <c r="C110" s="80"/>
      <c r="D110" s="80"/>
      <c r="E110" s="80"/>
      <c r="F110" s="80"/>
      <c r="G110" s="80"/>
      <c r="H110" s="80"/>
    </row>
    <row r="112" spans="1:8" ht="15">
      <c r="B112" s="472" t="s">
        <v>318</v>
      </c>
      <c r="C112" s="472"/>
      <c r="D112" s="472"/>
      <c r="E112" s="472"/>
      <c r="F112" s="472"/>
      <c r="G112" s="472"/>
      <c r="H112" s="472"/>
    </row>
    <row r="113" spans="2:8">
      <c r="B113" s="484" t="s">
        <v>319</v>
      </c>
      <c r="C113" s="484"/>
      <c r="D113" s="484"/>
      <c r="E113" s="484"/>
      <c r="F113" s="484"/>
      <c r="G113" s="484"/>
      <c r="H113" s="484"/>
    </row>
    <row r="114" spans="2:8">
      <c r="B114" s="484"/>
      <c r="C114" s="484"/>
      <c r="D114" s="484"/>
      <c r="E114" s="484"/>
      <c r="F114" s="484"/>
      <c r="G114" s="484"/>
      <c r="H114" s="484"/>
    </row>
    <row r="115" spans="2:8">
      <c r="B115" s="484"/>
      <c r="C115" s="484"/>
      <c r="D115" s="484"/>
      <c r="E115" s="484"/>
      <c r="F115" s="484"/>
      <c r="G115" s="484"/>
      <c r="H115" s="484"/>
    </row>
    <row r="116" spans="2:8">
      <c r="B116" s="484"/>
      <c r="C116" s="484"/>
      <c r="D116" s="484"/>
      <c r="E116" s="484"/>
      <c r="F116" s="484"/>
      <c r="G116" s="484"/>
      <c r="H116" s="484"/>
    </row>
    <row r="117" spans="2:8">
      <c r="B117" s="484"/>
      <c r="C117" s="484"/>
      <c r="D117" s="484"/>
      <c r="E117" s="484"/>
      <c r="F117" s="484"/>
      <c r="G117" s="484"/>
      <c r="H117" s="484"/>
    </row>
    <row r="118" spans="2:8">
      <c r="B118" s="484"/>
      <c r="C118" s="484"/>
      <c r="D118" s="484"/>
      <c r="E118" s="484"/>
      <c r="F118" s="484"/>
      <c r="G118" s="484"/>
      <c r="H118" s="484"/>
    </row>
    <row r="119" spans="2:8">
      <c r="B119" s="484"/>
      <c r="C119" s="484"/>
      <c r="D119" s="484"/>
      <c r="E119" s="484"/>
      <c r="F119" s="484"/>
      <c r="G119" s="484"/>
      <c r="H119" s="484"/>
    </row>
    <row r="120" spans="2:8">
      <c r="B120" s="484"/>
      <c r="C120" s="484"/>
      <c r="D120" s="484"/>
      <c r="E120" s="484"/>
      <c r="F120" s="484"/>
      <c r="G120" s="484"/>
      <c r="H120" s="484"/>
    </row>
    <row r="121" spans="2:8">
      <c r="B121" s="484"/>
      <c r="C121" s="484"/>
      <c r="D121" s="484"/>
      <c r="E121" s="484"/>
      <c r="F121" s="484"/>
      <c r="G121" s="484"/>
      <c r="H121" s="484"/>
    </row>
    <row r="122" spans="2:8">
      <c r="B122" s="484"/>
      <c r="C122" s="484"/>
      <c r="D122" s="484"/>
      <c r="E122" s="484"/>
      <c r="F122" s="484"/>
      <c r="G122" s="484"/>
      <c r="H122" s="484"/>
    </row>
    <row r="123" spans="2:8">
      <c r="B123" s="484"/>
      <c r="C123" s="484"/>
      <c r="D123" s="484"/>
      <c r="E123" s="484"/>
      <c r="F123" s="484"/>
      <c r="G123" s="484"/>
      <c r="H123" s="484"/>
    </row>
    <row r="124" spans="2:8">
      <c r="B124" s="484"/>
      <c r="C124" s="484"/>
      <c r="D124" s="484"/>
      <c r="E124" s="484"/>
      <c r="F124" s="484"/>
      <c r="G124" s="484"/>
      <c r="H124" s="484"/>
    </row>
    <row r="125" spans="2:8">
      <c r="B125" s="484"/>
      <c r="C125" s="484"/>
      <c r="D125" s="484"/>
      <c r="E125" s="484"/>
      <c r="F125" s="484"/>
      <c r="G125" s="484"/>
      <c r="H125" s="484"/>
    </row>
    <row r="126" spans="2:8">
      <c r="B126" s="484"/>
      <c r="C126" s="484"/>
      <c r="D126" s="484"/>
      <c r="E126" s="484"/>
      <c r="F126" s="484"/>
      <c r="G126" s="484"/>
      <c r="H126" s="484"/>
    </row>
    <row r="127" spans="2:8">
      <c r="B127" s="484"/>
      <c r="C127" s="484"/>
      <c r="D127" s="484"/>
      <c r="E127" s="484"/>
      <c r="F127" s="484"/>
      <c r="G127" s="484"/>
      <c r="H127" s="484"/>
    </row>
    <row r="128" spans="2:8">
      <c r="B128" s="484"/>
      <c r="C128" s="484"/>
      <c r="D128" s="484"/>
      <c r="E128" s="484"/>
      <c r="F128" s="484"/>
      <c r="G128" s="484"/>
      <c r="H128" s="484"/>
    </row>
    <row r="130" spans="2:11" ht="15">
      <c r="B130" s="469" t="s">
        <v>320</v>
      </c>
      <c r="C130" s="469"/>
      <c r="D130" s="469"/>
      <c r="E130" s="469"/>
      <c r="F130" s="469"/>
      <c r="G130" s="469"/>
      <c r="H130" s="469"/>
    </row>
    <row r="132" spans="2:11" ht="45">
      <c r="B132" s="460" t="s">
        <v>321</v>
      </c>
      <c r="C132" s="461"/>
      <c r="D132" s="462"/>
      <c r="E132" s="41" t="s">
        <v>322</v>
      </c>
      <c r="F132" s="41" t="s">
        <v>323</v>
      </c>
      <c r="G132" s="41" t="s">
        <v>324</v>
      </c>
      <c r="H132" s="41" t="s">
        <v>325</v>
      </c>
    </row>
    <row r="133" spans="2:11" ht="31.9" customHeight="1">
      <c r="B133" s="486" t="s">
        <v>326</v>
      </c>
      <c r="C133" s="487"/>
      <c r="D133" s="488"/>
      <c r="E133" s="221">
        <v>18677200000</v>
      </c>
      <c r="F133" s="222">
        <v>0.84896363636363636</v>
      </c>
      <c r="G133" s="222">
        <v>0.46693000000000001</v>
      </c>
      <c r="H133" s="223" t="s">
        <v>327</v>
      </c>
      <c r="J133" s="53"/>
      <c r="K133" s="53"/>
    </row>
    <row r="134" spans="2:11">
      <c r="F134" s="224"/>
      <c r="J134" s="54"/>
    </row>
    <row r="135" spans="2:11" ht="15">
      <c r="B135" s="469" t="s">
        <v>328</v>
      </c>
      <c r="C135" s="469"/>
      <c r="D135" s="469"/>
      <c r="E135" s="469"/>
      <c r="F135" s="469"/>
      <c r="G135" s="469"/>
      <c r="H135" s="469"/>
    </row>
    <row r="136" spans="2:11">
      <c r="K136" s="54"/>
    </row>
    <row r="137" spans="2:11" ht="15">
      <c r="B137" s="469" t="s">
        <v>329</v>
      </c>
      <c r="C137" s="469"/>
      <c r="D137" s="469"/>
      <c r="E137" s="469"/>
      <c r="F137" s="469"/>
      <c r="G137" s="469"/>
      <c r="H137" s="469"/>
    </row>
    <row r="139" spans="2:11" ht="16.5" customHeight="1">
      <c r="B139" s="489" t="s">
        <v>330</v>
      </c>
      <c r="C139" s="489"/>
      <c r="D139" s="489"/>
      <c r="E139" s="489"/>
      <c r="F139" s="489"/>
      <c r="G139" s="489"/>
      <c r="H139" s="489"/>
    </row>
    <row r="140" spans="2:11" ht="16.5" customHeight="1">
      <c r="B140" s="489"/>
      <c r="C140" s="489"/>
      <c r="D140" s="489"/>
      <c r="E140" s="489"/>
      <c r="F140" s="489"/>
      <c r="G140" s="489"/>
      <c r="H140" s="489"/>
    </row>
    <row r="141" spans="2:11" ht="16.5" customHeight="1">
      <c r="B141" s="489"/>
      <c r="C141" s="489"/>
      <c r="D141" s="489"/>
      <c r="E141" s="489"/>
      <c r="F141" s="489"/>
      <c r="G141" s="489"/>
      <c r="H141" s="489"/>
    </row>
    <row r="142" spans="2:11" ht="16.5" customHeight="1">
      <c r="B142" s="489"/>
      <c r="C142" s="489"/>
      <c r="D142" s="489"/>
      <c r="E142" s="489"/>
      <c r="F142" s="489"/>
      <c r="G142" s="489"/>
      <c r="H142" s="489"/>
    </row>
    <row r="143" spans="2:11" ht="16.5" customHeight="1">
      <c r="B143" s="489"/>
      <c r="C143" s="489"/>
      <c r="D143" s="489"/>
      <c r="E143" s="489"/>
      <c r="F143" s="489"/>
      <c r="G143" s="489"/>
      <c r="H143" s="489"/>
    </row>
    <row r="144" spans="2:11" ht="16.5" customHeight="1">
      <c r="B144" s="489"/>
      <c r="C144" s="489"/>
      <c r="D144" s="489"/>
      <c r="E144" s="489"/>
      <c r="F144" s="489"/>
      <c r="G144" s="489"/>
      <c r="H144" s="489"/>
    </row>
    <row r="146" spans="2:8" ht="15">
      <c r="B146" s="469" t="s">
        <v>331</v>
      </c>
      <c r="C146" s="469"/>
      <c r="D146" s="469"/>
      <c r="E146" s="469"/>
      <c r="F146" s="469"/>
      <c r="G146" s="469"/>
      <c r="H146" s="469"/>
    </row>
    <row r="148" spans="2:8">
      <c r="B148" s="470" t="s">
        <v>332</v>
      </c>
      <c r="C148" s="470"/>
      <c r="D148" s="470"/>
      <c r="E148" s="470"/>
      <c r="F148" s="470"/>
      <c r="G148" s="470"/>
      <c r="H148" s="470"/>
    </row>
    <row r="149" spans="2:8">
      <c r="B149" s="470"/>
      <c r="C149" s="470"/>
      <c r="D149" s="470"/>
      <c r="E149" s="470"/>
      <c r="F149" s="470"/>
      <c r="G149" s="470"/>
      <c r="H149" s="470"/>
    </row>
    <row r="151" spans="2:8" ht="15">
      <c r="B151" s="78" t="s">
        <v>333</v>
      </c>
      <c r="C151" s="78"/>
      <c r="D151" s="78"/>
      <c r="E151" s="78"/>
      <c r="F151" s="78"/>
      <c r="G151" s="78"/>
      <c r="H151" s="78"/>
    </row>
    <row r="153" spans="2:8">
      <c r="B153" s="468" t="s">
        <v>334</v>
      </c>
      <c r="C153" s="468"/>
      <c r="D153" s="468"/>
      <c r="E153" s="468"/>
      <c r="F153" s="468"/>
      <c r="G153" s="468"/>
      <c r="H153" s="468"/>
    </row>
    <row r="154" spans="2:8">
      <c r="B154" s="468"/>
      <c r="C154" s="468"/>
      <c r="D154" s="468"/>
      <c r="E154" s="468"/>
      <c r="F154" s="468"/>
      <c r="G154" s="468"/>
      <c r="H154" s="468"/>
    </row>
    <row r="156" spans="2:8" ht="15">
      <c r="B156" s="469" t="s">
        <v>335</v>
      </c>
      <c r="C156" s="469"/>
      <c r="D156" s="469"/>
      <c r="E156" s="469"/>
      <c r="F156" s="469"/>
      <c r="G156" s="469"/>
      <c r="H156" s="469"/>
    </row>
    <row r="158" spans="2:8">
      <c r="B158" s="499" t="s">
        <v>336</v>
      </c>
      <c r="C158" s="499"/>
      <c r="D158" s="499"/>
      <c r="E158" s="499"/>
      <c r="F158" s="499"/>
      <c r="G158" s="499"/>
      <c r="H158" s="499"/>
    </row>
    <row r="159" spans="2:8">
      <c r="B159" s="499"/>
      <c r="C159" s="499"/>
      <c r="D159" s="499"/>
      <c r="E159" s="499"/>
      <c r="F159" s="499"/>
      <c r="G159" s="499"/>
      <c r="H159" s="499"/>
    </row>
    <row r="160" spans="2:8">
      <c r="B160" s="499"/>
      <c r="C160" s="499"/>
      <c r="D160" s="499"/>
      <c r="E160" s="499"/>
      <c r="F160" s="499"/>
      <c r="G160" s="499"/>
      <c r="H160" s="499"/>
    </row>
    <row r="161" spans="2:8">
      <c r="B161" s="499"/>
      <c r="C161" s="499"/>
      <c r="D161" s="499"/>
      <c r="E161" s="499"/>
      <c r="F161" s="499"/>
      <c r="G161" s="499"/>
      <c r="H161" s="499"/>
    </row>
    <row r="162" spans="2:8">
      <c r="B162" s="499"/>
      <c r="C162" s="499"/>
      <c r="D162" s="499"/>
      <c r="E162" s="499"/>
      <c r="F162" s="499"/>
      <c r="G162" s="499"/>
      <c r="H162" s="499"/>
    </row>
    <row r="163" spans="2:8">
      <c r="B163" s="499"/>
      <c r="C163" s="499"/>
      <c r="D163" s="499"/>
      <c r="E163" s="499"/>
      <c r="F163" s="499"/>
      <c r="G163" s="499"/>
      <c r="H163" s="499"/>
    </row>
    <row r="164" spans="2:8">
      <c r="B164" s="499"/>
      <c r="C164" s="499"/>
      <c r="D164" s="499"/>
      <c r="E164" s="499"/>
      <c r="F164" s="499"/>
      <c r="G164" s="499"/>
      <c r="H164" s="499"/>
    </row>
    <row r="165" spans="2:8">
      <c r="B165" s="499"/>
      <c r="C165" s="499"/>
      <c r="D165" s="499"/>
      <c r="E165" s="499"/>
      <c r="F165" s="499"/>
      <c r="G165" s="499"/>
      <c r="H165" s="499"/>
    </row>
    <row r="166" spans="2:8">
      <c r="B166" s="499"/>
      <c r="C166" s="499"/>
      <c r="D166" s="499"/>
      <c r="E166" s="499"/>
      <c r="F166" s="499"/>
      <c r="G166" s="499"/>
      <c r="H166" s="499"/>
    </row>
    <row r="167" spans="2:8">
      <c r="B167" s="499"/>
      <c r="C167" s="499"/>
      <c r="D167" s="499"/>
      <c r="E167" s="499"/>
      <c r="F167" s="499"/>
      <c r="G167" s="499"/>
      <c r="H167" s="499"/>
    </row>
    <row r="168" spans="2:8">
      <c r="B168" s="499"/>
      <c r="C168" s="499"/>
      <c r="D168" s="499"/>
      <c r="E168" s="499"/>
      <c r="F168" s="499"/>
      <c r="G168" s="499"/>
      <c r="H168" s="499"/>
    </row>
    <row r="169" spans="2:8">
      <c r="B169" s="499"/>
      <c r="C169" s="499"/>
      <c r="D169" s="499"/>
      <c r="E169" s="499"/>
      <c r="F169" s="499"/>
      <c r="G169" s="499"/>
      <c r="H169" s="499"/>
    </row>
    <row r="170" spans="2:8">
      <c r="B170" s="499"/>
      <c r="C170" s="499"/>
      <c r="D170" s="499"/>
      <c r="E170" s="499"/>
      <c r="F170" s="499"/>
      <c r="G170" s="499"/>
      <c r="H170" s="499"/>
    </row>
    <row r="171" spans="2:8">
      <c r="B171" s="499"/>
      <c r="C171" s="499"/>
      <c r="D171" s="499"/>
      <c r="E171" s="499"/>
      <c r="F171" s="499"/>
      <c r="G171" s="499"/>
      <c r="H171" s="499"/>
    </row>
    <row r="173" spans="2:8" ht="15">
      <c r="B173" s="78" t="s">
        <v>337</v>
      </c>
      <c r="C173" s="78"/>
      <c r="D173" s="78"/>
      <c r="E173" s="78"/>
      <c r="F173" s="78"/>
      <c r="G173" s="78"/>
      <c r="H173" s="78"/>
    </row>
    <row r="175" spans="2:8">
      <c r="B175" s="484" t="s">
        <v>338</v>
      </c>
      <c r="C175" s="484"/>
      <c r="D175" s="484"/>
      <c r="E175" s="484"/>
      <c r="F175" s="484"/>
      <c r="G175" s="484"/>
      <c r="H175" s="484"/>
    </row>
    <row r="176" spans="2:8">
      <c r="B176" s="484"/>
      <c r="C176" s="484"/>
      <c r="D176" s="484"/>
      <c r="E176" s="484"/>
      <c r="F176" s="484"/>
      <c r="G176" s="484"/>
      <c r="H176" s="484"/>
    </row>
    <row r="177" spans="2:8" ht="30.75" customHeight="1">
      <c r="B177" s="484"/>
      <c r="C177" s="484"/>
      <c r="D177" s="484"/>
      <c r="E177" s="484"/>
      <c r="F177" s="484"/>
      <c r="G177" s="484"/>
      <c r="H177" s="484"/>
    </row>
    <row r="179" spans="2:8" ht="15">
      <c r="B179" s="80" t="s">
        <v>339</v>
      </c>
      <c r="C179" s="80"/>
      <c r="D179" s="80"/>
      <c r="E179" s="80"/>
      <c r="F179" s="80"/>
      <c r="G179" s="80"/>
      <c r="H179" s="80"/>
    </row>
    <row r="181" spans="2:8">
      <c r="B181" s="485" t="s">
        <v>340</v>
      </c>
      <c r="C181" s="485"/>
      <c r="D181" s="485"/>
      <c r="E181" s="485"/>
      <c r="F181" s="485"/>
      <c r="G181" s="485"/>
      <c r="H181" s="485"/>
    </row>
    <row r="183" spans="2:8" ht="15">
      <c r="B183" s="80" t="s">
        <v>341</v>
      </c>
      <c r="C183" s="80"/>
      <c r="D183" s="80"/>
      <c r="E183" s="80"/>
      <c r="F183" s="80"/>
      <c r="G183" s="80"/>
      <c r="H183" s="80"/>
    </row>
    <row r="185" spans="2:8">
      <c r="B185" s="484" t="s">
        <v>342</v>
      </c>
      <c r="C185" s="484"/>
      <c r="D185" s="484"/>
      <c r="E185" s="484"/>
      <c r="F185" s="484"/>
      <c r="G185" s="484"/>
      <c r="H185" s="484"/>
    </row>
    <row r="186" spans="2:8" ht="21.75" customHeight="1">
      <c r="B186" s="484"/>
      <c r="C186" s="484"/>
      <c r="D186" s="484"/>
      <c r="E186" s="484"/>
      <c r="F186" s="484"/>
      <c r="G186" s="484"/>
      <c r="H186" s="484"/>
    </row>
    <row r="188" spans="2:8" ht="15">
      <c r="B188" s="78" t="s">
        <v>343</v>
      </c>
      <c r="C188" s="78"/>
      <c r="D188" s="78"/>
      <c r="E188" s="78"/>
      <c r="F188" s="78"/>
      <c r="G188" s="78"/>
      <c r="H188" s="78"/>
    </row>
    <row r="190" spans="2:8" ht="27" customHeight="1">
      <c r="B190" s="497" t="s">
        <v>344</v>
      </c>
      <c r="C190" s="498"/>
      <c r="D190" s="498"/>
      <c r="E190" s="498"/>
      <c r="F190" s="498"/>
      <c r="G190" s="498"/>
      <c r="H190" s="498"/>
    </row>
    <row r="192" spans="2:8" ht="15">
      <c r="B192" s="464" t="s">
        <v>345</v>
      </c>
      <c r="C192" s="464"/>
      <c r="D192" s="464"/>
      <c r="E192" s="464"/>
      <c r="F192" s="464"/>
      <c r="G192" s="464"/>
      <c r="H192" s="464"/>
    </row>
    <row r="193" spans="2:9">
      <c r="H193" s="53"/>
    </row>
    <row r="194" spans="2:9" ht="15">
      <c r="B194" s="469" t="s">
        <v>346</v>
      </c>
      <c r="C194" s="469"/>
      <c r="D194" s="469"/>
      <c r="E194" s="469"/>
      <c r="F194" s="469"/>
      <c r="G194" s="469"/>
      <c r="H194" s="469"/>
    </row>
    <row r="195" spans="2:9" ht="15">
      <c r="B195" s="148" t="s">
        <v>197</v>
      </c>
      <c r="C195" s="149">
        <v>45657</v>
      </c>
      <c r="D195" s="149">
        <v>45291</v>
      </c>
      <c r="E195" s="149">
        <v>45291</v>
      </c>
      <c r="H195" s="53"/>
    </row>
    <row r="196" spans="2:9">
      <c r="B196" s="426" t="s">
        <v>347</v>
      </c>
      <c r="C196" s="150">
        <v>7812.22</v>
      </c>
      <c r="D196" s="150">
        <v>7263.59</v>
      </c>
      <c r="E196" s="151">
        <v>7263.59</v>
      </c>
      <c r="G196" s="53"/>
      <c r="H196" s="53"/>
    </row>
    <row r="197" spans="2:9">
      <c r="B197" s="427" t="s">
        <v>348</v>
      </c>
      <c r="C197" s="152">
        <v>7843.41</v>
      </c>
      <c r="D197" s="152">
        <v>7283.62</v>
      </c>
      <c r="E197" s="153">
        <v>7283.62</v>
      </c>
      <c r="H197" s="53"/>
    </row>
    <row r="198" spans="2:9">
      <c r="G198" s="53"/>
      <c r="H198" s="154"/>
    </row>
    <row r="199" spans="2:9" ht="15">
      <c r="B199" s="469" t="s">
        <v>349</v>
      </c>
      <c r="C199" s="469"/>
      <c r="D199" s="469"/>
      <c r="E199" s="469"/>
      <c r="F199" s="469"/>
      <c r="G199" s="469"/>
      <c r="H199" s="469"/>
    </row>
    <row r="200" spans="2:9">
      <c r="H200" s="53"/>
    </row>
    <row r="201" spans="2:9" ht="30">
      <c r="B201" s="474" t="s">
        <v>350</v>
      </c>
      <c r="C201" s="474" t="s">
        <v>351</v>
      </c>
      <c r="D201" s="474" t="s">
        <v>352</v>
      </c>
      <c r="E201" s="41" t="s">
        <v>353</v>
      </c>
      <c r="F201" s="41" t="s">
        <v>354</v>
      </c>
      <c r="G201" s="41" t="s">
        <v>352</v>
      </c>
      <c r="H201" s="41" t="s">
        <v>353</v>
      </c>
      <c r="I201" s="155" t="s">
        <v>354</v>
      </c>
    </row>
    <row r="202" spans="2:9" ht="15">
      <c r="B202" s="475"/>
      <c r="C202" s="475"/>
      <c r="D202" s="475"/>
      <c r="E202" s="94">
        <f>+BBGG!D7</f>
        <v>45657</v>
      </c>
      <c r="F202" s="94">
        <f>+E202</f>
        <v>45657</v>
      </c>
      <c r="G202" s="94"/>
      <c r="H202" s="94">
        <f>+BBGG!E7</f>
        <v>45291</v>
      </c>
      <c r="I202" s="156">
        <f>+H202</f>
        <v>45291</v>
      </c>
    </row>
    <row r="203" spans="2:9" ht="15">
      <c r="B203" s="44" t="s">
        <v>113</v>
      </c>
      <c r="C203" s="101"/>
      <c r="D203" s="140"/>
      <c r="E203" s="101"/>
      <c r="F203" s="101"/>
      <c r="G203" s="101"/>
      <c r="H203" s="44"/>
      <c r="I203" s="101"/>
    </row>
    <row r="204" spans="2:9" ht="15">
      <c r="B204" s="157" t="s">
        <v>116</v>
      </c>
      <c r="C204" s="101"/>
      <c r="D204" s="140"/>
      <c r="E204" s="101"/>
      <c r="F204" s="158"/>
      <c r="G204" s="158"/>
      <c r="H204" s="157"/>
      <c r="I204" s="101"/>
    </row>
    <row r="205" spans="2:9">
      <c r="B205" s="58" t="s">
        <v>118</v>
      </c>
      <c r="C205" s="159" t="s">
        <v>355</v>
      </c>
      <c r="D205" s="160">
        <v>905960.91251910466</v>
      </c>
      <c r="E205" s="161">
        <f>+_xlfn.XLOOKUP(E202,C195:E195,C196:E196)</f>
        <v>7812.22</v>
      </c>
      <c r="F205" s="86">
        <v>7077565960</v>
      </c>
      <c r="G205" s="319">
        <v>589419.95005224692</v>
      </c>
      <c r="H205" s="162">
        <f>+_xlfn.XLOOKUP(H202,C195:E195,C196:E196)</f>
        <v>7263.59</v>
      </c>
      <c r="I205" s="86">
        <v>4281304855</v>
      </c>
    </row>
    <row r="206" spans="2:9">
      <c r="B206" s="47" t="s">
        <v>144</v>
      </c>
      <c r="C206" s="163" t="s">
        <v>355</v>
      </c>
      <c r="D206" s="164">
        <v>157440.09961317014</v>
      </c>
      <c r="E206" s="165">
        <f>+E205</f>
        <v>7812.22</v>
      </c>
      <c r="F206" s="100">
        <v>1229956695</v>
      </c>
      <c r="G206" s="329">
        <v>107564.27000973347</v>
      </c>
      <c r="H206" s="166">
        <f>+H205</f>
        <v>7263.59</v>
      </c>
      <c r="I206" s="100">
        <v>781302756</v>
      </c>
    </row>
    <row r="207" spans="2:9">
      <c r="B207" s="47" t="s">
        <v>356</v>
      </c>
      <c r="C207" s="163" t="s">
        <v>355</v>
      </c>
      <c r="D207" s="164">
        <v>13519477.607389448</v>
      </c>
      <c r="E207" s="165">
        <f>+E206</f>
        <v>7812.22</v>
      </c>
      <c r="F207" s="100">
        <v>105617133354</v>
      </c>
      <c r="G207" s="329">
        <v>6960772.1114490218</v>
      </c>
      <c r="H207" s="166">
        <f>+H206</f>
        <v>7263.59</v>
      </c>
      <c r="I207" s="100">
        <v>50560194701</v>
      </c>
    </row>
    <row r="208" spans="2:9">
      <c r="B208" s="9" t="s">
        <v>155</v>
      </c>
      <c r="C208" s="10" t="s">
        <v>355</v>
      </c>
      <c r="D208" s="167">
        <v>43472.647723694419</v>
      </c>
      <c r="E208" s="178">
        <f>+E207</f>
        <v>7812.22</v>
      </c>
      <c r="F208" s="12">
        <v>339617888</v>
      </c>
      <c r="G208" s="330">
        <v>26852.919837160411</v>
      </c>
      <c r="H208" s="168">
        <f>+H207</f>
        <v>7263.59</v>
      </c>
      <c r="I208" s="12">
        <v>269158272</v>
      </c>
    </row>
    <row r="209" spans="1:9" ht="15">
      <c r="A209" s="40"/>
      <c r="B209" s="169" t="s">
        <v>357</v>
      </c>
      <c r="C209" s="170"/>
      <c r="D209" s="171">
        <f>SUM(D205:D208)</f>
        <v>14626351.267245417</v>
      </c>
      <c r="E209" s="171"/>
      <c r="F209" s="171"/>
      <c r="G209" s="171">
        <f>SUM(G205:G208)</f>
        <v>7684609.2513481621</v>
      </c>
      <c r="H209" s="171"/>
      <c r="I209" s="172"/>
    </row>
    <row r="210" spans="1:9" ht="15">
      <c r="B210" s="44" t="s">
        <v>115</v>
      </c>
      <c r="C210" s="44"/>
      <c r="D210" s="140"/>
      <c r="E210" s="173"/>
      <c r="F210" s="101"/>
      <c r="G210" s="101"/>
      <c r="H210" s="173"/>
      <c r="I210" s="50"/>
    </row>
    <row r="211" spans="1:9" ht="15">
      <c r="B211" s="44" t="s">
        <v>117</v>
      </c>
      <c r="C211" s="44"/>
      <c r="D211" s="140"/>
      <c r="E211" s="173"/>
      <c r="F211" s="101"/>
      <c r="G211" s="101"/>
      <c r="H211" s="173"/>
      <c r="I211" s="50"/>
    </row>
    <row r="212" spans="1:9">
      <c r="B212" s="58" t="s">
        <v>358</v>
      </c>
      <c r="C212" s="159" t="s">
        <v>355</v>
      </c>
      <c r="D212" s="160">
        <v>4957.5499686998382</v>
      </c>
      <c r="E212" s="174">
        <f>+_xlfn.XLOOKUP(E202,C195:E195,C197:E197)</f>
        <v>7843.41</v>
      </c>
      <c r="F212" s="100">
        <v>38884097</v>
      </c>
      <c r="G212" s="346">
        <v>7273.5300578558463</v>
      </c>
      <c r="H212" s="175">
        <f>+_xlfn.XLOOKUP(H202,C195:E195,C197:E197)</f>
        <v>7283.62</v>
      </c>
      <c r="I212" s="100">
        <v>52977629</v>
      </c>
    </row>
    <row r="213" spans="1:9">
      <c r="B213" s="47" t="s">
        <v>121</v>
      </c>
      <c r="C213" s="163" t="s">
        <v>355</v>
      </c>
      <c r="D213" s="164">
        <v>960035.48380105081</v>
      </c>
      <c r="E213" s="176">
        <f>+E212</f>
        <v>7843.41</v>
      </c>
      <c r="F213" s="100">
        <v>7529951914</v>
      </c>
      <c r="G213" s="346">
        <v>516304.80392991396</v>
      </c>
      <c r="H213" s="177">
        <f>+H212</f>
        <v>7283.62</v>
      </c>
      <c r="I213" s="100">
        <v>3760567996</v>
      </c>
    </row>
    <row r="214" spans="1:9">
      <c r="B214" s="9" t="s">
        <v>359</v>
      </c>
      <c r="C214" s="10" t="s">
        <v>355</v>
      </c>
      <c r="D214" s="167">
        <v>12089279.489660747</v>
      </c>
      <c r="E214" s="178">
        <f>+E213</f>
        <v>7843.41</v>
      </c>
      <c r="F214" s="100">
        <v>94821175642</v>
      </c>
      <c r="G214" s="346">
        <v>6546164.4101422094</v>
      </c>
      <c r="H214" s="179">
        <f>+H213</f>
        <v>7283.62</v>
      </c>
      <c r="I214" s="100">
        <v>47679774021</v>
      </c>
    </row>
    <row r="215" spans="1:9" ht="15">
      <c r="A215" s="40"/>
      <c r="B215" s="180" t="s">
        <v>360</v>
      </c>
      <c r="C215" s="173"/>
      <c r="D215" s="181">
        <f>SUM(D212:D214)</f>
        <v>13054272.523430498</v>
      </c>
      <c r="E215" s="173"/>
      <c r="F215" s="173"/>
      <c r="G215" s="181">
        <f>SUM(G212:G214)</f>
        <v>7069742.7441299791</v>
      </c>
      <c r="H215" s="173"/>
      <c r="I215" s="182"/>
    </row>
    <row r="216" spans="1:9">
      <c r="I216" s="53"/>
    </row>
    <row r="217" spans="1:9" ht="15.75" thickBot="1">
      <c r="B217" s="87" t="s">
        <v>361</v>
      </c>
      <c r="C217" s="132"/>
      <c r="D217" s="371">
        <f>+D209-D215</f>
        <v>1572078.7438149191</v>
      </c>
      <c r="E217" s="141"/>
      <c r="F217" s="141"/>
      <c r="G217" s="371">
        <f>+G209-G215</f>
        <v>614866.50721818302</v>
      </c>
      <c r="H217" s="141"/>
      <c r="I217" s="183"/>
    </row>
    <row r="218" spans="1:9" ht="15.75" thickTop="1">
      <c r="B218" s="40"/>
      <c r="C218" s="40"/>
      <c r="D218" s="184"/>
      <c r="H218" s="53"/>
    </row>
    <row r="219" spans="1:9" ht="15">
      <c r="B219" s="464" t="s">
        <v>362</v>
      </c>
      <c r="C219" s="464"/>
      <c r="D219" s="464"/>
      <c r="E219" s="464"/>
      <c r="F219" s="464"/>
      <c r="G219" s="464"/>
      <c r="H219" s="464"/>
    </row>
    <row r="220" spans="1:9">
      <c r="H220" s="53"/>
    </row>
    <row r="221" spans="1:9" ht="45">
      <c r="B221" s="476" t="s">
        <v>363</v>
      </c>
      <c r="C221" s="41" t="s">
        <v>364</v>
      </c>
      <c r="D221" s="41" t="s">
        <v>365</v>
      </c>
      <c r="E221" s="41" t="s">
        <v>364</v>
      </c>
      <c r="F221" s="41" t="s">
        <v>365</v>
      </c>
    </row>
    <row r="222" spans="1:9" ht="15">
      <c r="B222" s="476"/>
      <c r="C222" s="94">
        <f>+E202</f>
        <v>45657</v>
      </c>
      <c r="D222" s="94">
        <f>+C222</f>
        <v>45657</v>
      </c>
      <c r="E222" s="94">
        <f>+H202</f>
        <v>45291</v>
      </c>
      <c r="F222" s="94">
        <f>+E222</f>
        <v>45291</v>
      </c>
    </row>
    <row r="223" spans="1:9" ht="42.75">
      <c r="B223" s="185" t="s">
        <v>366</v>
      </c>
      <c r="C223" s="186">
        <f>+_xlfn.XLOOKUP(C222,C195:E195,C196:E196)</f>
        <v>7812.22</v>
      </c>
      <c r="D223" s="187">
        <v>4964464539</v>
      </c>
      <c r="E223" s="186">
        <v>7258.03</v>
      </c>
      <c r="F223" s="187">
        <v>4150926777</v>
      </c>
    </row>
    <row r="224" spans="1:9" ht="42.75">
      <c r="B224" s="185" t="s">
        <v>367</v>
      </c>
      <c r="C224" s="186">
        <f>+_xlfn.XLOOKUP(C222,C195:E195,C197:E197)</f>
        <v>7843.41</v>
      </c>
      <c r="D224" s="187">
        <v>1173014051</v>
      </c>
      <c r="E224" s="186">
        <v>7262.6</v>
      </c>
      <c r="F224" s="187">
        <v>2820876817</v>
      </c>
    </row>
    <row r="225" spans="2:8" ht="28.5">
      <c r="B225" s="185" t="s">
        <v>368</v>
      </c>
      <c r="C225" s="186">
        <f>+C223</f>
        <v>7812.22</v>
      </c>
      <c r="D225" s="187">
        <v>2385951660</v>
      </c>
      <c r="E225" s="186">
        <v>7258.03</v>
      </c>
      <c r="F225" s="187">
        <v>4085968583</v>
      </c>
    </row>
    <row r="226" spans="2:8" ht="28.5">
      <c r="B226" s="185" t="s">
        <v>369</v>
      </c>
      <c r="C226" s="186">
        <f>+C224</f>
        <v>7843.41</v>
      </c>
      <c r="D226" s="187">
        <v>4251588796</v>
      </c>
      <c r="E226" s="186">
        <v>7262.6</v>
      </c>
      <c r="F226" s="187">
        <v>2124618380</v>
      </c>
    </row>
    <row r="227" spans="2:8">
      <c r="B227" s="81"/>
      <c r="C227" s="188"/>
      <c r="D227" s="136"/>
      <c r="E227" s="188"/>
      <c r="F227" s="136"/>
    </row>
    <row r="228" spans="2:8" ht="15.75" thickBot="1">
      <c r="B228" s="189" t="s">
        <v>73</v>
      </c>
      <c r="C228" s="190"/>
      <c r="D228" s="372">
        <f>+D223+D224-D225-D226</f>
        <v>-500061866</v>
      </c>
      <c r="E228" s="191"/>
      <c r="F228" s="372">
        <f>+F223+F224-F225-F226</f>
        <v>761216631</v>
      </c>
    </row>
    <row r="229" spans="2:8" ht="15" thickTop="1">
      <c r="H229" s="53"/>
    </row>
    <row r="230" spans="2:8">
      <c r="B230" s="472" t="s">
        <v>370</v>
      </c>
      <c r="C230" s="472"/>
      <c r="D230" s="472"/>
      <c r="E230" s="472"/>
      <c r="F230" s="472"/>
      <c r="G230" s="472"/>
      <c r="H230" s="472"/>
    </row>
    <row r="231" spans="2:8">
      <c r="B231" s="472"/>
      <c r="C231" s="472"/>
      <c r="D231" s="472"/>
      <c r="E231" s="472"/>
      <c r="F231" s="472"/>
      <c r="G231" s="472"/>
      <c r="H231" s="472"/>
    </row>
    <row r="232" spans="2:8">
      <c r="H232" s="53"/>
    </row>
    <row r="233" spans="2:8" ht="15">
      <c r="B233" s="180" t="s">
        <v>371</v>
      </c>
      <c r="C233" s="192">
        <f>+C222</f>
        <v>45657</v>
      </c>
      <c r="D233" s="192">
        <f>+E222</f>
        <v>45291</v>
      </c>
      <c r="H233" s="53"/>
    </row>
    <row r="234" spans="2:8">
      <c r="B234" s="193" t="s">
        <v>372</v>
      </c>
      <c r="C234" s="96">
        <v>319000000</v>
      </c>
      <c r="D234" s="96">
        <v>10000000</v>
      </c>
      <c r="E234" s="194"/>
    </row>
    <row r="235" spans="2:8">
      <c r="B235" s="193" t="s">
        <v>373</v>
      </c>
      <c r="C235" s="96">
        <v>250002299</v>
      </c>
      <c r="D235" s="96"/>
      <c r="E235" s="194"/>
    </row>
    <row r="236" spans="2:8">
      <c r="B236" s="193" t="s">
        <v>374</v>
      </c>
      <c r="C236" s="96">
        <v>226522377</v>
      </c>
      <c r="D236" s="96">
        <v>1324744086</v>
      </c>
      <c r="E236" s="194"/>
    </row>
    <row r="237" spans="2:8">
      <c r="B237" s="193" t="s">
        <v>375</v>
      </c>
      <c r="C237" s="96">
        <v>104991162</v>
      </c>
      <c r="D237" s="96">
        <v>0</v>
      </c>
      <c r="E237" s="194"/>
    </row>
    <row r="238" spans="2:8">
      <c r="B238" s="193" t="s">
        <v>376</v>
      </c>
      <c r="C238" s="96">
        <v>83108854</v>
      </c>
      <c r="D238" s="96">
        <v>150138847</v>
      </c>
      <c r="E238" s="194"/>
    </row>
    <row r="239" spans="2:8">
      <c r="B239" s="193" t="s">
        <v>377</v>
      </c>
      <c r="C239" s="96">
        <v>29718476</v>
      </c>
      <c r="D239" s="96">
        <v>47127391</v>
      </c>
      <c r="E239" s="194"/>
    </row>
    <row r="240" spans="2:8">
      <c r="B240" s="193" t="s">
        <v>378</v>
      </c>
      <c r="C240" s="96">
        <v>24116929</v>
      </c>
      <c r="D240" s="96">
        <v>91543672</v>
      </c>
      <c r="E240" s="194"/>
    </row>
    <row r="241" spans="2:8">
      <c r="B241" s="193" t="s">
        <v>379</v>
      </c>
      <c r="C241" s="96">
        <v>11388934</v>
      </c>
      <c r="D241" s="96">
        <v>12276934</v>
      </c>
      <c r="E241" s="194"/>
    </row>
    <row r="242" spans="2:8">
      <c r="B242" s="193" t="s">
        <v>380</v>
      </c>
      <c r="C242" s="96">
        <v>5000000</v>
      </c>
      <c r="D242" s="96">
        <v>10000000</v>
      </c>
      <c r="E242" s="194"/>
    </row>
    <row r="243" spans="2:8">
      <c r="B243" s="193" t="s">
        <v>381</v>
      </c>
      <c r="C243" s="96">
        <v>1150797</v>
      </c>
      <c r="D243" s="96">
        <v>0</v>
      </c>
      <c r="E243" s="194"/>
    </row>
    <row r="244" spans="2:8">
      <c r="B244" s="193" t="s">
        <v>382</v>
      </c>
      <c r="C244" s="96">
        <v>84479</v>
      </c>
      <c r="D244" s="96">
        <v>19947459</v>
      </c>
      <c r="E244" s="194"/>
    </row>
    <row r="245" spans="2:8">
      <c r="B245" s="193" t="s">
        <v>383</v>
      </c>
      <c r="C245" s="96">
        <v>509</v>
      </c>
      <c r="D245" s="96">
        <v>0</v>
      </c>
      <c r="E245" s="194"/>
    </row>
    <row r="246" spans="2:8">
      <c r="B246" s="193" t="s">
        <v>384</v>
      </c>
      <c r="C246" s="96">
        <v>0</v>
      </c>
      <c r="D246" s="96">
        <v>8736643</v>
      </c>
      <c r="E246" s="194"/>
    </row>
    <row r="247" spans="2:8">
      <c r="B247" s="193" t="s">
        <v>385</v>
      </c>
      <c r="C247" s="96">
        <v>0</v>
      </c>
      <c r="D247" s="96">
        <v>5000000</v>
      </c>
      <c r="E247" s="194"/>
    </row>
    <row r="248" spans="2:8" ht="15" thickBot="1">
      <c r="B248" s="193" t="s">
        <v>386</v>
      </c>
      <c r="C248" s="96">
        <v>0</v>
      </c>
      <c r="D248" s="96">
        <v>10000000</v>
      </c>
      <c r="E248" s="195"/>
    </row>
    <row r="249" spans="2:8" ht="15.75" thickBot="1">
      <c r="B249" s="196" t="s">
        <v>387</v>
      </c>
      <c r="C249" s="197">
        <f>SUM(C234:C248)</f>
        <v>1055084816</v>
      </c>
      <c r="D249" s="197">
        <f>SUM(D234:D248)</f>
        <v>1689515032</v>
      </c>
      <c r="E249" s="195"/>
      <c r="H249" s="53"/>
    </row>
    <row r="250" spans="2:8" ht="15.75" thickBot="1">
      <c r="B250" s="78"/>
      <c r="C250" s="198"/>
      <c r="D250" s="198"/>
      <c r="E250" s="195"/>
    </row>
    <row r="251" spans="2:8" ht="15.75" thickBot="1">
      <c r="B251" s="199" t="s">
        <v>388</v>
      </c>
      <c r="C251" s="200">
        <f>+C233</f>
        <v>45657</v>
      </c>
      <c r="D251" s="200">
        <f>+D233</f>
        <v>45291</v>
      </c>
      <c r="E251" s="195"/>
    </row>
    <row r="252" spans="2:8">
      <c r="B252" s="193" t="s">
        <v>389</v>
      </c>
      <c r="C252" s="96">
        <v>237155641</v>
      </c>
      <c r="D252" s="96">
        <v>187960935</v>
      </c>
      <c r="E252" s="195"/>
    </row>
    <row r="253" spans="2:8">
      <c r="B253" s="193" t="s">
        <v>379</v>
      </c>
      <c r="C253" s="96">
        <v>178657190</v>
      </c>
      <c r="D253" s="96">
        <v>25858090</v>
      </c>
      <c r="E253" s="195"/>
    </row>
    <row r="254" spans="2:8">
      <c r="B254" s="193" t="s">
        <v>390</v>
      </c>
      <c r="C254" s="96">
        <v>70340135</v>
      </c>
      <c r="D254" s="96">
        <v>14190004</v>
      </c>
      <c r="E254" s="195"/>
    </row>
    <row r="255" spans="2:8">
      <c r="B255" s="193" t="s">
        <v>391</v>
      </c>
      <c r="C255" s="96">
        <v>60087534</v>
      </c>
      <c r="D255" s="96">
        <v>36317950</v>
      </c>
      <c r="E255" s="195"/>
    </row>
    <row r="256" spans="2:8">
      <c r="B256" s="193" t="s">
        <v>380</v>
      </c>
      <c r="C256" s="96">
        <v>46873164</v>
      </c>
      <c r="D256" s="96">
        <v>14527035</v>
      </c>
    </row>
    <row r="257" spans="2:8">
      <c r="B257" s="193" t="s">
        <v>384</v>
      </c>
      <c r="C257" s="96">
        <v>39062662</v>
      </c>
      <c r="D257" s="96">
        <v>36319403</v>
      </c>
      <c r="E257" s="82"/>
      <c r="F257" s="53"/>
    </row>
    <row r="258" spans="2:8">
      <c r="B258" s="193" t="s">
        <v>392</v>
      </c>
      <c r="C258" s="96">
        <v>39061100</v>
      </c>
      <c r="D258" s="96">
        <v>36317950</v>
      </c>
    </row>
    <row r="259" spans="2:8">
      <c r="B259" s="193" t="s">
        <v>393</v>
      </c>
      <c r="C259" s="96">
        <v>35202801</v>
      </c>
      <c r="D259" s="96">
        <v>30463424</v>
      </c>
    </row>
    <row r="260" spans="2:8">
      <c r="B260" s="193" t="s">
        <v>394</v>
      </c>
      <c r="C260" s="96">
        <v>24308893</v>
      </c>
      <c r="D260" s="96">
        <v>18712243</v>
      </c>
    </row>
    <row r="261" spans="2:8">
      <c r="B261" s="193" t="s">
        <v>382</v>
      </c>
      <c r="C261" s="96">
        <v>23436660</v>
      </c>
      <c r="D261" s="96">
        <v>21790770</v>
      </c>
    </row>
    <row r="262" spans="2:8">
      <c r="B262" s="193" t="s">
        <v>395</v>
      </c>
      <c r="C262" s="96">
        <v>16944353</v>
      </c>
      <c r="D262" s="96">
        <v>29070558</v>
      </c>
    </row>
    <row r="263" spans="2:8">
      <c r="B263" s="193" t="s">
        <v>396</v>
      </c>
      <c r="C263" s="96">
        <v>3575887</v>
      </c>
      <c r="D263" s="96">
        <v>0</v>
      </c>
    </row>
    <row r="264" spans="2:8">
      <c r="B264" s="193" t="s">
        <v>397</v>
      </c>
      <c r="C264" s="96">
        <v>0</v>
      </c>
      <c r="D264" s="96">
        <v>7263663</v>
      </c>
    </row>
    <row r="265" spans="2:8">
      <c r="B265" s="193" t="s">
        <v>398</v>
      </c>
      <c r="C265" s="96">
        <v>0</v>
      </c>
      <c r="D265" s="96">
        <v>36317950</v>
      </c>
      <c r="E265" s="82"/>
      <c r="F265" s="53"/>
    </row>
    <row r="266" spans="2:8" ht="15">
      <c r="B266" s="201" t="s">
        <v>383</v>
      </c>
      <c r="C266" s="11">
        <v>0</v>
      </c>
      <c r="D266" s="11">
        <v>14190004</v>
      </c>
      <c r="E266" s="202"/>
      <c r="F266" s="53"/>
      <c r="G266" s="53"/>
    </row>
    <row r="267" spans="2:8" ht="15">
      <c r="B267" s="180" t="s">
        <v>387</v>
      </c>
      <c r="C267" s="182">
        <f>SUM(C252:C266)</f>
        <v>774706020</v>
      </c>
      <c r="D267" s="182">
        <f>SUM(D252:D266)</f>
        <v>509299979</v>
      </c>
      <c r="E267" s="202"/>
      <c r="F267" s="53"/>
      <c r="G267" s="39"/>
      <c r="H267" s="39"/>
    </row>
    <row r="268" spans="2:8" ht="15">
      <c r="B268" s="82"/>
      <c r="C268" s="82"/>
      <c r="D268" s="82"/>
      <c r="E268" s="202"/>
      <c r="F268" s="53"/>
      <c r="G268" s="53"/>
    </row>
    <row r="269" spans="2:8" ht="15">
      <c r="B269" s="180" t="s">
        <v>127</v>
      </c>
      <c r="C269" s="192">
        <f>+C251</f>
        <v>45657</v>
      </c>
      <c r="D269" s="192">
        <f>+D251</f>
        <v>45291</v>
      </c>
      <c r="E269" s="202"/>
      <c r="F269" s="53"/>
      <c r="G269" s="53"/>
    </row>
    <row r="270" spans="2:8" ht="15">
      <c r="B270" s="203" t="s">
        <v>380</v>
      </c>
      <c r="C270" s="96">
        <v>4027450104</v>
      </c>
      <c r="D270" s="96">
        <v>0</v>
      </c>
      <c r="E270" s="202"/>
      <c r="F270" s="53"/>
      <c r="G270" s="53"/>
    </row>
    <row r="271" spans="2:8" ht="15">
      <c r="B271" s="193" t="s">
        <v>399</v>
      </c>
      <c r="C271" s="96">
        <v>2074268312</v>
      </c>
      <c r="D271" s="96">
        <v>0</v>
      </c>
      <c r="E271" s="202"/>
      <c r="F271" s="53"/>
      <c r="G271" s="53"/>
    </row>
    <row r="272" spans="2:8" ht="15">
      <c r="B272" s="193" t="s">
        <v>400</v>
      </c>
      <c r="C272" s="96">
        <v>985587613</v>
      </c>
      <c r="D272" s="96">
        <v>2542255525</v>
      </c>
      <c r="E272" s="202"/>
      <c r="F272" s="53"/>
      <c r="G272" s="53"/>
    </row>
    <row r="273" spans="2:8" ht="15">
      <c r="B273" s="193" t="s">
        <v>380</v>
      </c>
      <c r="C273" s="96">
        <v>616419441</v>
      </c>
      <c r="D273" s="96">
        <v>0</v>
      </c>
      <c r="E273" s="202"/>
      <c r="F273" s="53"/>
      <c r="G273" s="53"/>
    </row>
    <row r="274" spans="2:8" ht="15">
      <c r="B274" s="193" t="s">
        <v>401</v>
      </c>
      <c r="C274" s="96">
        <v>201141524</v>
      </c>
      <c r="D274" s="96">
        <v>3772004876</v>
      </c>
      <c r="E274" s="202"/>
      <c r="F274" s="53"/>
      <c r="G274" s="53"/>
    </row>
    <row r="275" spans="2:8" ht="15">
      <c r="B275" s="180" t="s">
        <v>387</v>
      </c>
      <c r="C275" s="182">
        <f>SUM(C270:C274)</f>
        <v>7904866994</v>
      </c>
      <c r="D275" s="182">
        <f>SUM(D270:D274)</f>
        <v>6314260401</v>
      </c>
      <c r="E275" s="202"/>
      <c r="F275" s="53"/>
      <c r="G275" s="53"/>
    </row>
    <row r="276" spans="2:8" ht="15">
      <c r="B276" s="82"/>
      <c r="C276" s="82"/>
      <c r="D276" s="82"/>
      <c r="E276" s="202"/>
      <c r="F276" s="53"/>
      <c r="G276" s="53"/>
    </row>
    <row r="277" spans="2:8" ht="15">
      <c r="B277" s="180" t="s">
        <v>402</v>
      </c>
      <c r="C277" s="204">
        <f>+C249+C267+C275</f>
        <v>9734657830</v>
      </c>
      <c r="D277" s="204">
        <f>+D249+D267+D275</f>
        <v>8513075412</v>
      </c>
      <c r="E277" s="202"/>
      <c r="F277" s="53"/>
      <c r="G277" s="53"/>
    </row>
    <row r="278" spans="2:8" ht="15">
      <c r="B278" s="205"/>
      <c r="C278" s="202"/>
      <c r="D278" s="202"/>
      <c r="E278" s="202"/>
      <c r="F278" s="53"/>
      <c r="G278" s="53"/>
    </row>
    <row r="279" spans="2:8" ht="15">
      <c r="B279" s="469" t="s">
        <v>403</v>
      </c>
      <c r="C279" s="469"/>
      <c r="D279" s="469"/>
      <c r="E279" s="469"/>
      <c r="F279" s="469"/>
      <c r="G279" s="469"/>
      <c r="H279" s="469"/>
    </row>
    <row r="280" spans="2:8">
      <c r="H280" s="53"/>
    </row>
    <row r="281" spans="2:8" ht="15">
      <c r="B281" s="78" t="s">
        <v>404</v>
      </c>
      <c r="C281" s="78"/>
      <c r="D281" s="78"/>
      <c r="E281" s="78"/>
      <c r="F281" s="78"/>
      <c r="G281" s="78"/>
      <c r="H281" s="78"/>
    </row>
    <row r="282" spans="2:8" ht="15">
      <c r="B282" s="78"/>
      <c r="C282" s="78"/>
      <c r="D282" s="78"/>
      <c r="E282" s="78"/>
      <c r="F282" s="78"/>
      <c r="G282" s="78"/>
      <c r="H282" s="206"/>
    </row>
    <row r="283" spans="2:8" ht="15">
      <c r="B283" s="41" t="s">
        <v>197</v>
      </c>
      <c r="C283" s="94">
        <f>+C233</f>
        <v>45657</v>
      </c>
      <c r="D283" s="94">
        <f>+D233</f>
        <v>45291</v>
      </c>
      <c r="H283" s="53"/>
    </row>
    <row r="284" spans="2:8">
      <c r="B284" s="97" t="s">
        <v>405</v>
      </c>
      <c r="C284" s="95">
        <v>0</v>
      </c>
      <c r="D284" s="95">
        <v>1882821224</v>
      </c>
    </row>
    <row r="285" spans="2:8">
      <c r="B285" s="207" t="s">
        <v>406</v>
      </c>
      <c r="C285" s="95">
        <v>788611337</v>
      </c>
      <c r="D285" s="95">
        <v>605370033</v>
      </c>
    </row>
    <row r="286" spans="2:8">
      <c r="B286" s="207" t="s">
        <v>407</v>
      </c>
      <c r="C286" s="95">
        <v>64010475</v>
      </c>
      <c r="D286" s="95">
        <v>42421500</v>
      </c>
    </row>
    <row r="287" spans="2:8">
      <c r="B287" s="207" t="s">
        <v>408</v>
      </c>
      <c r="C287" s="95">
        <v>20955000</v>
      </c>
      <c r="D287" s="95">
        <v>8031000</v>
      </c>
    </row>
    <row r="288" spans="2:8">
      <c r="B288" s="207" t="s">
        <v>409</v>
      </c>
      <c r="C288" s="95">
        <v>1100000</v>
      </c>
      <c r="D288" s="95">
        <v>1100000</v>
      </c>
    </row>
    <row r="289" spans="2:8" ht="15">
      <c r="B289" s="87" t="s">
        <v>410</v>
      </c>
      <c r="C289" s="98">
        <f>SUM(C284:C288)</f>
        <v>874676812</v>
      </c>
      <c r="D289" s="98">
        <f>SUM(D284:D288)</f>
        <v>2539743757</v>
      </c>
      <c r="F289" s="53"/>
    </row>
    <row r="290" spans="2:8">
      <c r="H290" s="53"/>
    </row>
    <row r="291" spans="2:8" ht="15">
      <c r="B291" s="469" t="s">
        <v>411</v>
      </c>
      <c r="C291" s="469"/>
      <c r="D291" s="469"/>
      <c r="E291" s="469"/>
      <c r="F291" s="469"/>
      <c r="G291" s="469"/>
      <c r="H291" s="469"/>
    </row>
    <row r="292" spans="2:8">
      <c r="H292" s="53"/>
    </row>
    <row r="293" spans="2:8" ht="15">
      <c r="B293" s="93" t="s">
        <v>197</v>
      </c>
      <c r="C293" s="94">
        <f>+C283</f>
        <v>45657</v>
      </c>
      <c r="D293" s="94">
        <f>+D283</f>
        <v>45291</v>
      </c>
    </row>
    <row r="294" spans="2:8">
      <c r="B294" s="47" t="s">
        <v>412</v>
      </c>
      <c r="C294" s="100">
        <v>19823823</v>
      </c>
      <c r="D294" s="100">
        <v>5813766</v>
      </c>
    </row>
    <row r="295" spans="2:8">
      <c r="B295" s="47" t="s">
        <v>413</v>
      </c>
      <c r="C295" s="100">
        <v>9088623</v>
      </c>
      <c r="D295" s="100">
        <v>0</v>
      </c>
    </row>
    <row r="296" spans="2:8" ht="15">
      <c r="B296" s="87" t="s">
        <v>410</v>
      </c>
      <c r="C296" s="98">
        <f>SUM(C294:C295)</f>
        <v>28912446</v>
      </c>
      <c r="D296" s="98">
        <f>SUM(D294:D295)</f>
        <v>5813766</v>
      </c>
    </row>
    <row r="297" spans="2:8">
      <c r="H297" s="53"/>
    </row>
    <row r="298" spans="2:8">
      <c r="B298" s="477" t="s">
        <v>414</v>
      </c>
      <c r="C298" s="477"/>
      <c r="D298" s="477"/>
      <c r="E298" s="477"/>
      <c r="F298" s="477"/>
      <c r="G298" s="477"/>
      <c r="H298" s="477"/>
    </row>
    <row r="299" spans="2:8">
      <c r="B299" s="477"/>
      <c r="C299" s="477"/>
      <c r="D299" s="477"/>
      <c r="E299" s="477"/>
      <c r="F299" s="477"/>
      <c r="G299" s="477"/>
      <c r="H299" s="477"/>
    </row>
    <row r="300" spans="2:8">
      <c r="H300" s="53"/>
    </row>
    <row r="301" spans="2:8" ht="15">
      <c r="B301" s="464" t="s">
        <v>415</v>
      </c>
      <c r="C301" s="464"/>
      <c r="D301" s="464"/>
      <c r="E301" s="464"/>
      <c r="F301" s="464"/>
      <c r="G301" s="464"/>
      <c r="H301" s="464"/>
    </row>
    <row r="302" spans="2:8">
      <c r="H302" s="53"/>
    </row>
    <row r="303" spans="2:8">
      <c r="H303" s="53"/>
    </row>
    <row r="304" spans="2:8" ht="15">
      <c r="B304" s="469" t="s">
        <v>416</v>
      </c>
      <c r="C304" s="469"/>
      <c r="D304" s="469"/>
      <c r="E304" s="469"/>
      <c r="F304" s="469"/>
      <c r="G304" s="469"/>
      <c r="H304" s="469"/>
    </row>
    <row r="305" spans="2:8">
      <c r="H305" s="53"/>
    </row>
    <row r="306" spans="2:8" ht="15">
      <c r="B306" s="478" t="s">
        <v>417</v>
      </c>
      <c r="C306" s="479"/>
      <c r="D306" s="480"/>
      <c r="H306" s="53"/>
    </row>
    <row r="307" spans="2:8" ht="15">
      <c r="B307" s="93" t="s">
        <v>197</v>
      </c>
      <c r="C307" s="209">
        <f>+C293</f>
        <v>45657</v>
      </c>
      <c r="D307" s="209">
        <f>+D293</f>
        <v>45291</v>
      </c>
      <c r="F307" s="53"/>
    </row>
    <row r="308" spans="2:8">
      <c r="B308" s="47" t="s">
        <v>418</v>
      </c>
      <c r="C308" s="100">
        <v>17196564</v>
      </c>
      <c r="D308" s="100">
        <v>0</v>
      </c>
      <c r="F308" s="53"/>
    </row>
    <row r="309" spans="2:8">
      <c r="B309" s="47" t="s">
        <v>419</v>
      </c>
      <c r="C309" s="100">
        <v>23746860</v>
      </c>
      <c r="D309" s="100">
        <v>220301441</v>
      </c>
      <c r="F309" s="53"/>
    </row>
    <row r="310" spans="2:8">
      <c r="B310" s="47" t="s">
        <v>420</v>
      </c>
      <c r="C310" s="100">
        <v>125962513</v>
      </c>
      <c r="D310" s="100">
        <v>67601719</v>
      </c>
    </row>
    <row r="311" spans="2:8">
      <c r="B311" s="47" t="s">
        <v>421</v>
      </c>
      <c r="C311" s="100">
        <v>183061366</v>
      </c>
      <c r="D311" s="100">
        <v>138223862</v>
      </c>
    </row>
    <row r="312" spans="2:8">
      <c r="B312" s="47" t="s">
        <v>422</v>
      </c>
      <c r="C312" s="100">
        <v>4278511</v>
      </c>
      <c r="D312" s="100">
        <v>772453164</v>
      </c>
    </row>
    <row r="313" spans="2:8">
      <c r="B313" s="52" t="s">
        <v>423</v>
      </c>
      <c r="C313" s="100">
        <v>0</v>
      </c>
      <c r="D313" s="100">
        <v>1086560</v>
      </c>
    </row>
    <row r="314" spans="2:8" ht="15">
      <c r="B314" s="87" t="s">
        <v>410</v>
      </c>
      <c r="C314" s="98">
        <f>SUM(C308:C313)</f>
        <v>354245814</v>
      </c>
      <c r="D314" s="98">
        <f>SUM(D308:D313)</f>
        <v>1199666746</v>
      </c>
      <c r="E314" s="210"/>
      <c r="G314" s="39"/>
    </row>
    <row r="315" spans="2:8" ht="15">
      <c r="B315" s="40"/>
      <c r="C315" s="210"/>
      <c r="D315" s="210"/>
      <c r="E315" s="210"/>
      <c r="F315" s="53"/>
    </row>
    <row r="316" spans="2:8" ht="15">
      <c r="B316" s="478" t="s">
        <v>424</v>
      </c>
      <c r="C316" s="479"/>
      <c r="D316" s="480"/>
      <c r="H316" s="53"/>
    </row>
    <row r="317" spans="2:8" ht="15">
      <c r="B317" s="41" t="s">
        <v>197</v>
      </c>
      <c r="C317" s="94">
        <f>+C307</f>
        <v>45657</v>
      </c>
      <c r="D317" s="94">
        <f>+D307</f>
        <v>45291</v>
      </c>
      <c r="H317" s="53"/>
    </row>
    <row r="318" spans="2:8">
      <c r="B318" s="47" t="s">
        <v>425</v>
      </c>
      <c r="C318" s="100">
        <v>843719760</v>
      </c>
      <c r="D318" s="100">
        <v>784467720</v>
      </c>
      <c r="F318" s="53"/>
    </row>
    <row r="319" spans="2:8">
      <c r="B319" s="47" t="s">
        <v>426</v>
      </c>
      <c r="C319" s="100">
        <v>133051615</v>
      </c>
      <c r="D319" s="100">
        <v>109443951</v>
      </c>
      <c r="F319" s="53"/>
    </row>
    <row r="320" spans="2:8">
      <c r="B320" s="47" t="s">
        <v>420</v>
      </c>
      <c r="C320" s="100">
        <v>324536</v>
      </c>
      <c r="D320" s="100">
        <v>177559364</v>
      </c>
      <c r="F320" s="53"/>
    </row>
    <row r="321" spans="2:8" ht="15">
      <c r="B321" s="87" t="s">
        <v>410</v>
      </c>
      <c r="C321" s="98">
        <f>SUM(C318:C320)</f>
        <v>977095911</v>
      </c>
      <c r="D321" s="98">
        <f>SUM(D318:D320)</f>
        <v>1071471035</v>
      </c>
      <c r="F321" s="53"/>
    </row>
    <row r="322" spans="2:8">
      <c r="H322" s="53"/>
    </row>
    <row r="323" spans="2:8" ht="15">
      <c r="B323" s="80" t="s">
        <v>427</v>
      </c>
      <c r="C323" s="80"/>
      <c r="D323" s="80"/>
      <c r="E323" s="80"/>
      <c r="F323" s="80"/>
      <c r="G323" s="80"/>
      <c r="H323" s="80"/>
    </row>
    <row r="324" spans="2:8">
      <c r="H324" s="53"/>
    </row>
    <row r="325" spans="2:8" ht="15">
      <c r="B325" s="469" t="s">
        <v>428</v>
      </c>
      <c r="C325" s="469"/>
      <c r="D325" s="469"/>
      <c r="E325" s="469"/>
      <c r="F325" s="469"/>
      <c r="G325" s="469"/>
      <c r="H325" s="469"/>
    </row>
    <row r="326" spans="2:8">
      <c r="H326" s="53"/>
    </row>
    <row r="327" spans="2:8" ht="15">
      <c r="B327" s="83" t="s">
        <v>429</v>
      </c>
      <c r="C327" s="192">
        <f>+C317</f>
        <v>45657</v>
      </c>
      <c r="D327" s="374">
        <f>+D317</f>
        <v>45291</v>
      </c>
      <c r="F327" s="53"/>
    </row>
    <row r="328" spans="2:8">
      <c r="B328" s="58" t="s">
        <v>374</v>
      </c>
      <c r="C328" s="347">
        <v>20000000000</v>
      </c>
      <c r="D328" s="86">
        <v>0</v>
      </c>
      <c r="H328" s="53"/>
    </row>
    <row r="329" spans="2:8">
      <c r="B329" s="47" t="s">
        <v>430</v>
      </c>
      <c r="C329" s="213">
        <v>189041096</v>
      </c>
      <c r="D329" s="100">
        <v>0</v>
      </c>
      <c r="H329" s="53"/>
    </row>
    <row r="330" spans="2:8">
      <c r="B330" s="52" t="s">
        <v>431</v>
      </c>
      <c r="C330" s="213">
        <v>-138739726</v>
      </c>
      <c r="D330" s="100">
        <v>0</v>
      </c>
      <c r="H330" s="53"/>
    </row>
    <row r="331" spans="2:8" ht="15">
      <c r="B331" s="87" t="s">
        <v>432</v>
      </c>
      <c r="C331" s="101">
        <f>SUM(C328:C330)</f>
        <v>20050301370</v>
      </c>
      <c r="D331" s="101">
        <f>SUM(D328:D330)</f>
        <v>0</v>
      </c>
      <c r="F331" s="53"/>
    </row>
    <row r="332" spans="2:8">
      <c r="H332" s="53"/>
    </row>
    <row r="333" spans="2:8">
      <c r="H333" s="53"/>
    </row>
    <row r="334" spans="2:8" ht="15">
      <c r="B334" s="83" t="s">
        <v>321</v>
      </c>
      <c r="C334" s="192">
        <f>+C317</f>
        <v>45657</v>
      </c>
      <c r="D334" s="192">
        <f>+D317</f>
        <v>45291</v>
      </c>
      <c r="H334" s="53"/>
    </row>
    <row r="335" spans="2:8" ht="15">
      <c r="B335" s="212" t="s">
        <v>433</v>
      </c>
      <c r="C335" s="347"/>
      <c r="D335" s="213"/>
      <c r="H335" s="53"/>
    </row>
    <row r="336" spans="2:8">
      <c r="B336" s="52" t="s">
        <v>434</v>
      </c>
      <c r="C336" s="348">
        <v>1001992.41</v>
      </c>
      <c r="D336" s="216">
        <v>1501856.97</v>
      </c>
      <c r="H336" s="53"/>
    </row>
    <row r="337" spans="2:8">
      <c r="B337" s="52" t="s">
        <v>430</v>
      </c>
      <c r="C337" s="348">
        <v>16924.060000000001</v>
      </c>
      <c r="D337" s="216">
        <v>17569.669999999998</v>
      </c>
      <c r="H337" s="53"/>
    </row>
    <row r="338" spans="2:8">
      <c r="B338" s="52" t="s">
        <v>431</v>
      </c>
      <c r="C338" s="348">
        <v>-15913.918690979999</v>
      </c>
      <c r="D338" s="216"/>
      <c r="H338" s="53"/>
    </row>
    <row r="339" spans="2:8">
      <c r="B339" s="217" t="s">
        <v>435</v>
      </c>
      <c r="C339" s="349">
        <f>+C197</f>
        <v>7843.41</v>
      </c>
      <c r="D339" s="218">
        <f>+D197</f>
        <v>7283.62</v>
      </c>
      <c r="H339" s="53"/>
    </row>
    <row r="340" spans="2:8" ht="15">
      <c r="B340" s="219" t="s">
        <v>436</v>
      </c>
      <c r="C340" s="215">
        <f>INT(+SUM(C336:C338)*C339)</f>
        <v>7866960240</v>
      </c>
      <c r="D340" s="215">
        <f>+SUM(D336:D338)*D339</f>
        <v>11066926263.636799</v>
      </c>
      <c r="H340" s="53"/>
    </row>
    <row r="341" spans="2:8" ht="15">
      <c r="B341" s="220"/>
      <c r="C341" s="214"/>
      <c r="D341" s="211"/>
      <c r="H341" s="53"/>
    </row>
    <row r="342" spans="2:8" ht="15">
      <c r="B342" s="180" t="s">
        <v>437</v>
      </c>
      <c r="C342" s="101">
        <f>+C340+C331</f>
        <v>27917261610</v>
      </c>
      <c r="D342" s="101">
        <f>+D340+D331</f>
        <v>11066926263.636799</v>
      </c>
      <c r="H342" s="53"/>
    </row>
    <row r="343" spans="2:8">
      <c r="H343" s="53"/>
    </row>
    <row r="344" spans="2:8">
      <c r="H344" s="53"/>
    </row>
    <row r="345" spans="2:8" ht="15">
      <c r="B345" s="464" t="s">
        <v>438</v>
      </c>
      <c r="C345" s="464"/>
      <c r="D345" s="464"/>
      <c r="H345" s="53"/>
    </row>
    <row r="346" spans="2:8">
      <c r="H346" s="53"/>
    </row>
    <row r="347" spans="2:8" ht="15">
      <c r="B347" s="89" t="s">
        <v>429</v>
      </c>
      <c r="C347" s="192">
        <f>+C334</f>
        <v>45657</v>
      </c>
      <c r="D347" s="192">
        <f>+D334</f>
        <v>45291</v>
      </c>
      <c r="F347" s="53"/>
    </row>
    <row r="348" spans="2:8">
      <c r="B348" s="375" t="s">
        <v>439</v>
      </c>
      <c r="C348" s="391">
        <v>6044195962</v>
      </c>
      <c r="D348" s="90">
        <v>0</v>
      </c>
      <c r="F348" s="53"/>
    </row>
    <row r="349" spans="2:8">
      <c r="B349" s="376" t="s">
        <v>384</v>
      </c>
      <c r="C349" s="213">
        <v>5004561194</v>
      </c>
      <c r="D349" s="377">
        <v>0</v>
      </c>
      <c r="F349" s="53"/>
    </row>
    <row r="350" spans="2:8">
      <c r="B350" s="376" t="s">
        <v>378</v>
      </c>
      <c r="C350" s="213">
        <v>4062756225</v>
      </c>
      <c r="D350" s="377">
        <v>0</v>
      </c>
      <c r="F350" s="53"/>
    </row>
    <row r="351" spans="2:8">
      <c r="B351" s="376" t="s">
        <v>440</v>
      </c>
      <c r="C351" s="213">
        <v>2990882657</v>
      </c>
      <c r="D351" s="377">
        <v>0</v>
      </c>
      <c r="F351" s="53"/>
    </row>
    <row r="352" spans="2:8">
      <c r="B352" s="207" t="s">
        <v>373</v>
      </c>
      <c r="C352" s="213">
        <v>2896818910</v>
      </c>
      <c r="D352" s="377">
        <v>0</v>
      </c>
      <c r="F352" s="53"/>
    </row>
    <row r="353" spans="2:8">
      <c r="B353" s="376" t="s">
        <v>441</v>
      </c>
      <c r="C353" s="213">
        <v>2345816089</v>
      </c>
      <c r="D353" s="377">
        <v>0</v>
      </c>
      <c r="F353" s="53"/>
    </row>
    <row r="354" spans="2:8">
      <c r="B354" s="376" t="s">
        <v>386</v>
      </c>
      <c r="C354" s="213">
        <v>1997196402</v>
      </c>
      <c r="D354" s="377">
        <v>0</v>
      </c>
      <c r="F354" s="53"/>
    </row>
    <row r="355" spans="2:8">
      <c r="B355" s="390" t="s">
        <v>442</v>
      </c>
      <c r="C355" s="392">
        <v>447972</v>
      </c>
      <c r="D355" s="377">
        <v>0</v>
      </c>
      <c r="F355" s="53"/>
    </row>
    <row r="356" spans="2:8" ht="15">
      <c r="B356" s="87" t="s">
        <v>443</v>
      </c>
      <c r="C356" s="101">
        <f>SUM(C348:C355)</f>
        <v>25342675411</v>
      </c>
      <c r="D356" s="101">
        <f>SUM(D348:D355)</f>
        <v>0</v>
      </c>
      <c r="F356" s="53"/>
    </row>
    <row r="357" spans="2:8">
      <c r="H357" s="53"/>
    </row>
    <row r="358" spans="2:8" ht="15">
      <c r="B358" s="89" t="s">
        <v>429</v>
      </c>
      <c r="C358" s="192">
        <f>+C347</f>
        <v>45657</v>
      </c>
      <c r="D358" s="192">
        <f>+D347</f>
        <v>45291</v>
      </c>
      <c r="H358" s="53"/>
    </row>
    <row r="359" spans="2:8">
      <c r="B359" s="375" t="s">
        <v>439</v>
      </c>
      <c r="C359" s="160">
        <v>1001493.83</v>
      </c>
      <c r="D359" s="226">
        <v>0</v>
      </c>
      <c r="F359" s="53"/>
    </row>
    <row r="360" spans="2:8" ht="15">
      <c r="B360" s="44" t="s">
        <v>444</v>
      </c>
      <c r="C360" s="140">
        <f>+C339</f>
        <v>7843.41</v>
      </c>
      <c r="D360" s="378">
        <f>+D339</f>
        <v>7283.62</v>
      </c>
      <c r="F360" s="53"/>
    </row>
    <row r="361" spans="2:8" ht="15">
      <c r="B361" s="87" t="s">
        <v>432</v>
      </c>
      <c r="C361" s="101">
        <f>+SUM(E358+C359)*C360</f>
        <v>7855126721.1602993</v>
      </c>
      <c r="D361" s="101">
        <f>+SUM(F358+D359)*D360</f>
        <v>0</v>
      </c>
      <c r="F361" s="53"/>
    </row>
    <row r="362" spans="2:8" ht="15">
      <c r="B362" s="87" t="s">
        <v>73</v>
      </c>
      <c r="C362" s="101">
        <f>+C356+C361</f>
        <v>33197802132.160301</v>
      </c>
      <c r="D362" s="101">
        <f>+F356+D361</f>
        <v>0</v>
      </c>
      <c r="F362" s="53"/>
    </row>
    <row r="363" spans="2:8">
      <c r="H363" s="53"/>
    </row>
    <row r="364" spans="2:8" ht="15">
      <c r="B364" s="40" t="s">
        <v>445</v>
      </c>
    </row>
    <row r="365" spans="2:8" ht="15">
      <c r="B365" s="40"/>
    </row>
    <row r="366" spans="2:8" ht="15">
      <c r="B366" s="121">
        <f>+C358</f>
        <v>45657</v>
      </c>
    </row>
    <row r="367" spans="2:8" ht="30">
      <c r="B367" s="122" t="s">
        <v>446</v>
      </c>
      <c r="C367" s="41" t="s">
        <v>447</v>
      </c>
      <c r="D367" s="41" t="s">
        <v>448</v>
      </c>
      <c r="E367" s="41" t="s">
        <v>449</v>
      </c>
      <c r="F367" s="41" t="s">
        <v>450</v>
      </c>
    </row>
    <row r="368" spans="2:8">
      <c r="B368" s="393">
        <v>45348</v>
      </c>
      <c r="C368" s="394" t="s">
        <v>451</v>
      </c>
      <c r="D368" s="395" t="s">
        <v>452</v>
      </c>
      <c r="E368" s="396">
        <v>2189728772</v>
      </c>
      <c r="F368" s="397">
        <v>45708</v>
      </c>
    </row>
    <row r="369" spans="2:6">
      <c r="B369" s="398">
        <v>45637</v>
      </c>
      <c r="C369" s="399" t="s">
        <v>453</v>
      </c>
      <c r="D369" s="135" t="s">
        <v>452</v>
      </c>
      <c r="E369" s="400">
        <v>20521279104</v>
      </c>
      <c r="F369" s="401">
        <v>45660</v>
      </c>
    </row>
    <row r="370" spans="2:6">
      <c r="B370" s="398">
        <v>45653</v>
      </c>
      <c r="C370" s="399" t="s">
        <v>454</v>
      </c>
      <c r="D370" s="135" t="s">
        <v>452</v>
      </c>
      <c r="E370" s="400">
        <v>10007408508</v>
      </c>
      <c r="F370" s="401">
        <v>45660</v>
      </c>
    </row>
    <row r="371" spans="2:6">
      <c r="B371" s="398">
        <v>45653</v>
      </c>
      <c r="C371" s="1" t="s">
        <v>455</v>
      </c>
      <c r="D371" s="135" t="s">
        <v>452</v>
      </c>
      <c r="E371" s="400">
        <v>10216985235</v>
      </c>
      <c r="F371" s="401">
        <v>45660</v>
      </c>
    </row>
    <row r="372" spans="2:6">
      <c r="B372" s="398">
        <v>45656</v>
      </c>
      <c r="C372" s="1" t="s">
        <v>455</v>
      </c>
      <c r="D372" s="135" t="s">
        <v>452</v>
      </c>
      <c r="E372" s="400">
        <v>10222746384</v>
      </c>
      <c r="F372" s="401">
        <v>45663</v>
      </c>
    </row>
    <row r="373" spans="2:6">
      <c r="B373" s="398" t="s">
        <v>456</v>
      </c>
      <c r="C373" s="399"/>
      <c r="D373" s="135"/>
      <c r="E373" s="400">
        <v>-50774367</v>
      </c>
      <c r="F373" s="401"/>
    </row>
    <row r="374" spans="2:6">
      <c r="B374" s="402"/>
      <c r="C374" s="403"/>
      <c r="D374" s="389"/>
      <c r="E374" s="404"/>
      <c r="F374" s="405"/>
    </row>
    <row r="375" spans="2:6" ht="15">
      <c r="B375" s="87" t="s">
        <v>457</v>
      </c>
      <c r="C375" s="132"/>
      <c r="D375" s="133"/>
      <c r="E375" s="101">
        <f>SUM(E368:E374)</f>
        <v>53107373636</v>
      </c>
      <c r="F375" s="133"/>
    </row>
    <row r="376" spans="2:6">
      <c r="B376" s="134"/>
      <c r="C376" s="135"/>
      <c r="D376" s="135"/>
      <c r="E376" s="136"/>
      <c r="F376" s="134"/>
    </row>
    <row r="377" spans="2:6">
      <c r="B377" s="381">
        <v>45652</v>
      </c>
      <c r="C377" s="395" t="s">
        <v>458</v>
      </c>
      <c r="D377" s="395" t="s">
        <v>355</v>
      </c>
      <c r="E377" s="408">
        <v>2005427.8499999999</v>
      </c>
      <c r="F377" s="409">
        <v>45659</v>
      </c>
    </row>
    <row r="378" spans="2:6">
      <c r="B378" s="379">
        <v>45652</v>
      </c>
      <c r="C378" s="135" t="s">
        <v>459</v>
      </c>
      <c r="D378" s="135" t="s">
        <v>355</v>
      </c>
      <c r="E378" s="410">
        <v>2034947.3599999999</v>
      </c>
      <c r="F378" s="380">
        <v>45659</v>
      </c>
    </row>
    <row r="379" spans="2:6">
      <c r="B379" s="379">
        <v>45653</v>
      </c>
      <c r="C379" s="135" t="s">
        <v>458</v>
      </c>
      <c r="D379" s="135" t="s">
        <v>355</v>
      </c>
      <c r="E379" s="410">
        <v>1504255.98</v>
      </c>
      <c r="F379" s="380">
        <v>45660</v>
      </c>
    </row>
    <row r="380" spans="2:6">
      <c r="B380" s="379">
        <v>45653</v>
      </c>
      <c r="C380" s="135" t="s">
        <v>460</v>
      </c>
      <c r="D380" s="135" t="s">
        <v>355</v>
      </c>
      <c r="E380" s="410">
        <v>2517823</v>
      </c>
      <c r="F380" s="380">
        <v>45660</v>
      </c>
    </row>
    <row r="381" spans="2:6">
      <c r="B381" s="379">
        <v>45656</v>
      </c>
      <c r="C381" s="135" t="s">
        <v>458</v>
      </c>
      <c r="D381" s="135" t="s">
        <v>355</v>
      </c>
      <c r="E381" s="410">
        <v>2006415</v>
      </c>
      <c r="F381" s="380">
        <v>45663</v>
      </c>
    </row>
    <row r="382" spans="2:6">
      <c r="B382" s="411" t="s">
        <v>456</v>
      </c>
      <c r="C382" s="135"/>
      <c r="D382" s="135"/>
      <c r="E382" s="410">
        <v>-2932.2863397425353</v>
      </c>
      <c r="F382" s="380"/>
    </row>
    <row r="383" spans="2:6">
      <c r="B383" s="406"/>
      <c r="C383" s="389"/>
      <c r="D383" s="389"/>
      <c r="E383" s="412"/>
      <c r="F383" s="407"/>
    </row>
    <row r="384" spans="2:6" ht="15">
      <c r="B384" s="92" t="s">
        <v>461</v>
      </c>
      <c r="C384" s="132"/>
      <c r="D384" s="133"/>
      <c r="E384" s="140">
        <f>SUM(E377:E383)</f>
        <v>10065936.903660256</v>
      </c>
      <c r="F384" s="133"/>
    </row>
    <row r="385" spans="2:6" ht="15">
      <c r="B385" s="87" t="s">
        <v>435</v>
      </c>
      <c r="C385" s="141"/>
      <c r="D385" s="141"/>
      <c r="E385" s="142">
        <f>+C360</f>
        <v>7843.41</v>
      </c>
      <c r="F385" s="143"/>
    </row>
    <row r="386" spans="2:6" ht="15">
      <c r="B386" s="40"/>
      <c r="C386" s="40"/>
      <c r="D386" s="40"/>
      <c r="E386" s="144"/>
      <c r="F386" s="40"/>
    </row>
    <row r="387" spans="2:6" ht="15">
      <c r="B387" s="87" t="s">
        <v>461</v>
      </c>
      <c r="C387" s="132"/>
      <c r="D387" s="145"/>
      <c r="E387" s="101">
        <f>INT(+E384*E385)-1</f>
        <v>78951270168</v>
      </c>
      <c r="F387" s="133"/>
    </row>
    <row r="388" spans="2:6" ht="15">
      <c r="B388" s="87" t="s">
        <v>462</v>
      </c>
      <c r="C388" s="132"/>
      <c r="D388" s="145">
        <f>+B366</f>
        <v>45657</v>
      </c>
      <c r="E388" s="101">
        <f>+E375+E387</f>
        <v>132058643804</v>
      </c>
      <c r="F388" s="133"/>
    </row>
    <row r="389" spans="2:6" ht="15">
      <c r="B389" s="40"/>
      <c r="C389" s="40"/>
      <c r="D389" s="121"/>
      <c r="E389" s="146"/>
      <c r="F389" s="40"/>
    </row>
    <row r="390" spans="2:6" ht="15">
      <c r="B390" s="121">
        <f>+D358</f>
        <v>45291</v>
      </c>
    </row>
    <row r="391" spans="2:6" ht="30">
      <c r="B391" s="122" t="s">
        <v>446</v>
      </c>
      <c r="C391" s="41" t="s">
        <v>447</v>
      </c>
      <c r="D391" s="41" t="s">
        <v>448</v>
      </c>
      <c r="E391" s="41" t="s">
        <v>463</v>
      </c>
      <c r="F391" s="147" t="s">
        <v>450</v>
      </c>
    </row>
    <row r="392" spans="2:6">
      <c r="B392" s="123">
        <v>45278</v>
      </c>
      <c r="C392" s="124" t="s">
        <v>464</v>
      </c>
      <c r="D392" s="124" t="s">
        <v>452</v>
      </c>
      <c r="E392" s="125">
        <v>10294232221</v>
      </c>
      <c r="F392" s="123">
        <v>45299</v>
      </c>
    </row>
    <row r="393" spans="2:6">
      <c r="B393" s="126">
        <v>45278</v>
      </c>
      <c r="C393" s="127" t="s">
        <v>465</v>
      </c>
      <c r="D393" s="127" t="s">
        <v>452</v>
      </c>
      <c r="E393" s="128">
        <v>10034520548</v>
      </c>
      <c r="F393" s="126">
        <v>45299</v>
      </c>
    </row>
    <row r="394" spans="2:6">
      <c r="B394" s="126">
        <v>45281</v>
      </c>
      <c r="C394" s="127" t="s">
        <v>453</v>
      </c>
      <c r="D394" s="127" t="s">
        <v>452</v>
      </c>
      <c r="E394" s="128">
        <v>10267052958</v>
      </c>
      <c r="F394" s="126">
        <v>45295</v>
      </c>
    </row>
    <row r="395" spans="2:6">
      <c r="B395" s="126">
        <v>45282</v>
      </c>
      <c r="C395" s="127" t="s">
        <v>464</v>
      </c>
      <c r="D395" s="127" t="s">
        <v>452</v>
      </c>
      <c r="E395" s="128">
        <v>10291376331</v>
      </c>
      <c r="F395" s="126">
        <v>45296</v>
      </c>
    </row>
    <row r="396" spans="2:6">
      <c r="B396" s="126">
        <v>45286</v>
      </c>
      <c r="C396" s="127" t="s">
        <v>453</v>
      </c>
      <c r="D396" s="127" t="s">
        <v>452</v>
      </c>
      <c r="E396" s="128">
        <v>10278071474</v>
      </c>
      <c r="F396" s="126">
        <v>45300</v>
      </c>
    </row>
    <row r="397" spans="2:6">
      <c r="B397" s="126">
        <v>45286</v>
      </c>
      <c r="C397" s="127" t="s">
        <v>465</v>
      </c>
      <c r="D397" s="127" t="s">
        <v>452</v>
      </c>
      <c r="E397" s="128">
        <v>10043554012</v>
      </c>
      <c r="F397" s="126">
        <v>45300</v>
      </c>
    </row>
    <row r="398" spans="2:6">
      <c r="B398" s="129">
        <v>45287</v>
      </c>
      <c r="C398" s="130" t="s">
        <v>453</v>
      </c>
      <c r="D398" s="130" t="s">
        <v>452</v>
      </c>
      <c r="E398" s="131">
        <v>10266511215</v>
      </c>
      <c r="F398" s="129">
        <v>45294</v>
      </c>
    </row>
    <row r="399" spans="2:6" ht="15">
      <c r="B399" s="92" t="s">
        <v>457</v>
      </c>
      <c r="C399" s="132"/>
      <c r="D399" s="145"/>
      <c r="E399" s="101">
        <f>SUM(E392:E398)</f>
        <v>71475318759</v>
      </c>
      <c r="F399" s="16"/>
    </row>
    <row r="401" spans="2:8">
      <c r="B401" s="123">
        <v>45278</v>
      </c>
      <c r="C401" s="124" t="s">
        <v>460</v>
      </c>
      <c r="D401" s="124" t="s">
        <v>355</v>
      </c>
      <c r="E401" s="137">
        <v>1008414.68</v>
      </c>
      <c r="F401" s="123">
        <v>45299</v>
      </c>
    </row>
    <row r="402" spans="2:8">
      <c r="B402" s="126">
        <v>45281</v>
      </c>
      <c r="C402" s="127" t="s">
        <v>458</v>
      </c>
      <c r="D402" s="127" t="s">
        <v>355</v>
      </c>
      <c r="E402" s="138">
        <v>1003481.91</v>
      </c>
      <c r="F402" s="126">
        <v>45295</v>
      </c>
    </row>
    <row r="403" spans="2:8">
      <c r="B403" s="126">
        <v>45282</v>
      </c>
      <c r="C403" s="127" t="s">
        <v>458</v>
      </c>
      <c r="D403" s="127" t="s">
        <v>355</v>
      </c>
      <c r="E403" s="138">
        <v>1003605.51</v>
      </c>
      <c r="F403" s="126">
        <v>45296</v>
      </c>
    </row>
    <row r="404" spans="2:8">
      <c r="B404" s="126">
        <v>45286</v>
      </c>
      <c r="C404" s="127" t="s">
        <v>460</v>
      </c>
      <c r="D404" s="127" t="s">
        <v>355</v>
      </c>
      <c r="E404" s="138">
        <v>1008260.92</v>
      </c>
      <c r="F404" s="126">
        <v>45300</v>
      </c>
    </row>
    <row r="405" spans="2:8">
      <c r="B405" s="129">
        <v>45287</v>
      </c>
      <c r="C405" s="130" t="s">
        <v>458</v>
      </c>
      <c r="D405" s="130" t="s">
        <v>355</v>
      </c>
      <c r="E405" s="139">
        <v>1002974.75</v>
      </c>
      <c r="F405" s="129">
        <v>45294</v>
      </c>
    </row>
    <row r="406" spans="2:8" ht="15">
      <c r="B406" s="92" t="s">
        <v>461</v>
      </c>
      <c r="C406" s="132"/>
      <c r="D406" s="133"/>
      <c r="E406" s="140">
        <f>SUM(E401:E405)</f>
        <v>5026737.7699999996</v>
      </c>
      <c r="F406" s="133"/>
    </row>
    <row r="407" spans="2:8" ht="15">
      <c r="B407" s="87" t="s">
        <v>435</v>
      </c>
      <c r="C407" s="141"/>
      <c r="D407" s="141"/>
      <c r="E407" s="142">
        <f>+D360</f>
        <v>7283.62</v>
      </c>
      <c r="F407" s="143"/>
    </row>
    <row r="408" spans="2:8" ht="15">
      <c r="B408" s="40"/>
      <c r="C408" s="40"/>
      <c r="D408" s="40"/>
      <c r="E408" s="144"/>
      <c r="F408" s="40"/>
    </row>
    <row r="409" spans="2:8" ht="15">
      <c r="B409" s="87" t="s">
        <v>461</v>
      </c>
      <c r="C409" s="132"/>
      <c r="D409" s="145"/>
      <c r="E409" s="101">
        <f>+E406*E407+1</f>
        <v>36612847757.327393</v>
      </c>
      <c r="F409" s="133"/>
    </row>
    <row r="410" spans="2:8" ht="15">
      <c r="B410" s="87" t="s">
        <v>462</v>
      </c>
      <c r="C410" s="132"/>
      <c r="D410" s="145">
        <f>+B390</f>
        <v>45291</v>
      </c>
      <c r="E410" s="101">
        <f>+E399+E409</f>
        <v>108088166516.32739</v>
      </c>
      <c r="F410" s="133"/>
    </row>
    <row r="412" spans="2:8" ht="15">
      <c r="B412" s="464" t="s">
        <v>345</v>
      </c>
      <c r="C412" s="464"/>
      <c r="D412" s="464"/>
      <c r="E412" s="464"/>
      <c r="F412" s="464"/>
      <c r="G412" s="464"/>
      <c r="H412" s="464"/>
    </row>
    <row r="414" spans="2:8" ht="15">
      <c r="B414" s="469" t="s">
        <v>466</v>
      </c>
      <c r="C414" s="469"/>
      <c r="D414" s="469"/>
      <c r="E414" s="469"/>
      <c r="F414" s="469"/>
      <c r="G414" s="469"/>
      <c r="H414" s="469"/>
    </row>
    <row r="416" spans="2:8" ht="15">
      <c r="B416" s="469" t="s">
        <v>467</v>
      </c>
      <c r="C416" s="469"/>
      <c r="D416" s="469"/>
      <c r="E416" s="469"/>
      <c r="F416" s="469"/>
      <c r="G416" s="469"/>
      <c r="H416" s="469"/>
    </row>
    <row r="418" spans="2:8" ht="15">
      <c r="B418" s="83" t="s">
        <v>197</v>
      </c>
      <c r="C418" s="84">
        <f>+C358</f>
        <v>45657</v>
      </c>
      <c r="D418" s="84">
        <f>+D358</f>
        <v>45291</v>
      </c>
    </row>
    <row r="419" spans="2:8">
      <c r="B419" s="85" t="s">
        <v>468</v>
      </c>
      <c r="C419" s="86">
        <v>328122189</v>
      </c>
      <c r="D419" s="86">
        <v>153509558</v>
      </c>
    </row>
    <row r="420" spans="2:8">
      <c r="B420" s="52" t="s">
        <v>469</v>
      </c>
      <c r="C420" s="12">
        <v>38884097</v>
      </c>
      <c r="D420" s="12">
        <v>52977629</v>
      </c>
    </row>
    <row r="421" spans="2:8" ht="15">
      <c r="B421" s="87" t="s">
        <v>73</v>
      </c>
      <c r="C421" s="88">
        <f>SUM(C419:C420)</f>
        <v>367006286</v>
      </c>
      <c r="D421" s="88">
        <f>SUM(D419:D420)</f>
        <v>206487187</v>
      </c>
    </row>
    <row r="423" spans="2:8" ht="15">
      <c r="B423" s="464" t="s">
        <v>470</v>
      </c>
      <c r="C423" s="464"/>
      <c r="D423" s="464"/>
      <c r="E423" s="464"/>
      <c r="F423" s="464"/>
      <c r="G423" s="464"/>
      <c r="H423" s="464"/>
    </row>
    <row r="425" spans="2:8" ht="15">
      <c r="B425" s="89" t="s">
        <v>197</v>
      </c>
      <c r="C425" s="84">
        <f>+C418</f>
        <v>45657</v>
      </c>
      <c r="D425" s="84">
        <f>+D418</f>
        <v>45291</v>
      </c>
    </row>
    <row r="426" spans="2:8">
      <c r="B426" s="58" t="s">
        <v>405</v>
      </c>
      <c r="C426" s="90">
        <v>6904511969</v>
      </c>
      <c r="D426" s="90">
        <v>6400679820</v>
      </c>
    </row>
    <row r="427" spans="2:8">
      <c r="B427" s="9" t="s">
        <v>471</v>
      </c>
      <c r="C427" s="91">
        <v>1403598132</v>
      </c>
      <c r="D427" s="91">
        <v>669311411</v>
      </c>
    </row>
    <row r="428" spans="2:8" ht="15">
      <c r="B428" s="92" t="s">
        <v>73</v>
      </c>
      <c r="C428" s="88">
        <f>SUM(C426:C427)</f>
        <v>8308110101</v>
      </c>
      <c r="D428" s="88">
        <f>SUM(D426:D427)</f>
        <v>7069991231</v>
      </c>
    </row>
    <row r="430" spans="2:8" ht="15">
      <c r="B430" s="469" t="s">
        <v>472</v>
      </c>
      <c r="C430" s="469"/>
      <c r="D430" s="469"/>
      <c r="E430" s="469"/>
      <c r="F430" s="469"/>
      <c r="G430" s="469"/>
      <c r="H430" s="469"/>
    </row>
    <row r="432" spans="2:8" ht="15">
      <c r="B432" s="469" t="s">
        <v>473</v>
      </c>
      <c r="C432" s="469"/>
      <c r="D432" s="469"/>
      <c r="E432" s="469"/>
      <c r="F432" s="469"/>
      <c r="G432" s="469"/>
      <c r="H432" s="469"/>
    </row>
    <row r="434" spans="2:6" ht="15">
      <c r="B434" s="40" t="s">
        <v>117</v>
      </c>
    </row>
    <row r="435" spans="2:6" ht="15">
      <c r="B435" s="93" t="s">
        <v>197</v>
      </c>
      <c r="C435" s="94">
        <f>+C425</f>
        <v>45657</v>
      </c>
      <c r="D435" s="94">
        <f>+D425</f>
        <v>45291</v>
      </c>
    </row>
    <row r="436" spans="2:6">
      <c r="B436" s="47" t="s">
        <v>474</v>
      </c>
      <c r="C436" s="95">
        <v>608960000</v>
      </c>
      <c r="D436" s="96">
        <v>0</v>
      </c>
    </row>
    <row r="437" spans="2:6">
      <c r="B437" s="47" t="s">
        <v>475</v>
      </c>
      <c r="C437" s="95">
        <v>468161926</v>
      </c>
      <c r="D437" s="96">
        <v>349076752</v>
      </c>
    </row>
    <row r="438" spans="2:6">
      <c r="B438" s="47" t="s">
        <v>476</v>
      </c>
      <c r="C438" s="95">
        <v>27645995</v>
      </c>
      <c r="D438" s="95">
        <v>25275713</v>
      </c>
    </row>
    <row r="439" spans="2:6">
      <c r="B439" s="97" t="s">
        <v>477</v>
      </c>
      <c r="C439" s="95">
        <v>23946022</v>
      </c>
      <c r="D439" s="95">
        <v>68677047</v>
      </c>
    </row>
    <row r="440" spans="2:6" ht="15">
      <c r="B440" s="87" t="s">
        <v>410</v>
      </c>
      <c r="C440" s="98">
        <f>SUM(C436:C439)</f>
        <v>1128713943</v>
      </c>
      <c r="D440" s="98">
        <f>SUM(D436:D439)</f>
        <v>443029512</v>
      </c>
    </row>
    <row r="442" spans="2:6" ht="15">
      <c r="B442" s="99" t="s">
        <v>478</v>
      </c>
    </row>
    <row r="444" spans="2:6" ht="30">
      <c r="B444" s="41" t="s">
        <v>197</v>
      </c>
      <c r="C444" s="41" t="s">
        <v>479</v>
      </c>
      <c r="D444" s="41" t="s">
        <v>480</v>
      </c>
      <c r="E444" s="41" t="s">
        <v>481</v>
      </c>
      <c r="F444" s="41" t="s">
        <v>482</v>
      </c>
    </row>
    <row r="445" spans="2:6">
      <c r="B445" s="58" t="s">
        <v>55</v>
      </c>
      <c r="C445" s="86">
        <v>37443000000</v>
      </c>
      <c r="D445" s="86">
        <v>2557000000</v>
      </c>
      <c r="E445" s="86">
        <v>0</v>
      </c>
      <c r="F445" s="86">
        <f>SUM(C445:E445)</f>
        <v>40000000000</v>
      </c>
    </row>
    <row r="446" spans="2:6">
      <c r="B446" s="47" t="s">
        <v>483</v>
      </c>
      <c r="C446" s="100">
        <v>0</v>
      </c>
      <c r="D446" s="100">
        <v>0</v>
      </c>
      <c r="E446" s="100">
        <v>0</v>
      </c>
      <c r="F446" s="100">
        <f t="shared" ref="F446:F450" si="0">SUM(C446:E446)</f>
        <v>0</v>
      </c>
    </row>
    <row r="447" spans="2:6">
      <c r="B447" s="47" t="s">
        <v>484</v>
      </c>
      <c r="C447" s="100">
        <v>2842036913</v>
      </c>
      <c r="D447" s="100">
        <v>535621539</v>
      </c>
      <c r="E447" s="100">
        <v>0</v>
      </c>
      <c r="F447" s="100">
        <f t="shared" si="0"/>
        <v>3377658452</v>
      </c>
    </row>
    <row r="448" spans="2:6">
      <c r="B448" s="47" t="s">
        <v>313</v>
      </c>
      <c r="C448" s="100">
        <v>988500000</v>
      </c>
      <c r="D448" s="100">
        <v>0</v>
      </c>
      <c r="E448" s="100">
        <v>0</v>
      </c>
      <c r="F448" s="100">
        <f t="shared" si="0"/>
        <v>988500000</v>
      </c>
    </row>
    <row r="449" spans="2:8">
      <c r="B449" s="47" t="s">
        <v>485</v>
      </c>
      <c r="C449" s="100">
        <v>0</v>
      </c>
      <c r="D449" s="100">
        <v>10712430777</v>
      </c>
      <c r="E449" s="100">
        <v>-10712430777</v>
      </c>
      <c r="F449" s="100">
        <f t="shared" si="0"/>
        <v>0</v>
      </c>
    </row>
    <row r="450" spans="2:8">
      <c r="B450" s="9" t="s">
        <v>177</v>
      </c>
      <c r="C450" s="12">
        <v>10712430777</v>
      </c>
      <c r="D450" s="12">
        <v>15065174752</v>
      </c>
      <c r="E450" s="12">
        <v>-10712430777</v>
      </c>
      <c r="F450" s="12">
        <f t="shared" si="0"/>
        <v>15065174752</v>
      </c>
    </row>
    <row r="451" spans="2:8" ht="15">
      <c r="B451" s="44" t="s">
        <v>73</v>
      </c>
      <c r="C451" s="101">
        <f>SUM(C445:C450)</f>
        <v>51985967690</v>
      </c>
      <c r="D451" s="101">
        <f>SUM(D445:D450)</f>
        <v>28870227068</v>
      </c>
      <c r="E451" s="101">
        <f>SUM(E445:E450)</f>
        <v>-21424861554</v>
      </c>
      <c r="F451" s="101">
        <f>SUM(F445:F450)</f>
        <v>59431333204</v>
      </c>
    </row>
    <row r="453" spans="2:8" ht="15">
      <c r="B453" s="464" t="s">
        <v>486</v>
      </c>
      <c r="C453" s="464"/>
      <c r="D453" s="464"/>
      <c r="E453" s="464"/>
      <c r="F453" s="464"/>
      <c r="G453" s="464"/>
      <c r="H453" s="464"/>
    </row>
    <row r="455" spans="2:8" ht="15">
      <c r="B455" s="469" t="s">
        <v>487</v>
      </c>
      <c r="C455" s="469"/>
      <c r="D455" s="469"/>
      <c r="E455" s="469"/>
      <c r="F455" s="469"/>
      <c r="G455" s="469"/>
      <c r="H455" s="469"/>
    </row>
    <row r="456" spans="2:8" ht="15">
      <c r="B456" s="102" t="s">
        <v>197</v>
      </c>
      <c r="C456" s="103">
        <f>+C435</f>
        <v>45657</v>
      </c>
      <c r="D456" s="103">
        <f>+D435</f>
        <v>45291</v>
      </c>
    </row>
    <row r="457" spans="2:8">
      <c r="B457" s="104" t="s">
        <v>488</v>
      </c>
      <c r="C457" s="60">
        <v>602224621</v>
      </c>
      <c r="D457" s="105">
        <f>490802266+167697437</f>
        <v>658499703</v>
      </c>
    </row>
    <row r="458" spans="2:8">
      <c r="B458" s="106" t="s">
        <v>489</v>
      </c>
      <c r="C458" s="105">
        <v>208656177</v>
      </c>
      <c r="D458" s="105">
        <v>0</v>
      </c>
    </row>
    <row r="459" spans="2:8">
      <c r="B459" s="106" t="s">
        <v>490</v>
      </c>
      <c r="C459" s="60">
        <v>461270932</v>
      </c>
      <c r="D459" s="105">
        <v>27038785</v>
      </c>
    </row>
    <row r="460" spans="2:8">
      <c r="B460" s="106" t="s">
        <v>491</v>
      </c>
      <c r="C460" s="60">
        <v>356721492</v>
      </c>
      <c r="D460" s="105">
        <v>343712101</v>
      </c>
    </row>
    <row r="461" spans="2:8">
      <c r="B461" s="106" t="s">
        <v>246</v>
      </c>
      <c r="C461" s="60">
        <v>63850344</v>
      </c>
      <c r="D461" s="105">
        <v>97888765</v>
      </c>
    </row>
    <row r="462" spans="2:8">
      <c r="B462" s="106" t="s">
        <v>492</v>
      </c>
      <c r="C462" s="60">
        <v>15122817</v>
      </c>
      <c r="D462" s="105">
        <v>19000000</v>
      </c>
    </row>
    <row r="463" spans="2:8" ht="15">
      <c r="B463" s="107" t="s">
        <v>73</v>
      </c>
      <c r="C463" s="108">
        <f>SUM(C457:C462)</f>
        <v>1707846383</v>
      </c>
      <c r="D463" s="108">
        <f>SUM(D457:D462)</f>
        <v>1146139354</v>
      </c>
    </row>
    <row r="465" spans="2:8" ht="15">
      <c r="B465" s="469" t="s">
        <v>493</v>
      </c>
      <c r="C465" s="469"/>
      <c r="D465" s="469"/>
      <c r="E465" s="469"/>
      <c r="F465" s="469"/>
      <c r="G465" s="469"/>
      <c r="H465" s="469"/>
    </row>
    <row r="467" spans="2:8" ht="15">
      <c r="B467" s="469" t="s">
        <v>222</v>
      </c>
      <c r="C467" s="469"/>
      <c r="D467" s="469"/>
      <c r="E467" s="469"/>
      <c r="F467" s="469"/>
      <c r="G467" s="469"/>
      <c r="H467" s="469"/>
    </row>
    <row r="468" spans="2:8" ht="15">
      <c r="B468" s="109" t="s">
        <v>197</v>
      </c>
      <c r="C468" s="117">
        <f>+C456</f>
        <v>45657</v>
      </c>
      <c r="D468" s="110">
        <f>+D456</f>
        <v>45291</v>
      </c>
    </row>
    <row r="469" spans="2:8">
      <c r="B469" s="111" t="s">
        <v>494</v>
      </c>
      <c r="C469" s="105">
        <v>274285861</v>
      </c>
      <c r="D469" s="112">
        <v>17741504</v>
      </c>
    </row>
    <row r="470" spans="2:8">
      <c r="B470" s="113" t="s">
        <v>222</v>
      </c>
      <c r="C470" s="105">
        <v>242280440</v>
      </c>
      <c r="D470" s="105">
        <v>211356997</v>
      </c>
    </row>
    <row r="471" spans="2:8">
      <c r="B471" s="113" t="s">
        <v>495</v>
      </c>
      <c r="C471" s="105">
        <v>73388197</v>
      </c>
      <c r="D471" s="114">
        <v>73856708</v>
      </c>
    </row>
    <row r="472" spans="2:8">
      <c r="B472" s="113" t="s">
        <v>496</v>
      </c>
      <c r="C472" s="105">
        <v>70221299</v>
      </c>
      <c r="D472" s="105">
        <v>50354832</v>
      </c>
    </row>
    <row r="473" spans="2:8">
      <c r="B473" s="113" t="s">
        <v>497</v>
      </c>
      <c r="C473" s="105">
        <v>0</v>
      </c>
      <c r="D473" s="105">
        <v>6476182307</v>
      </c>
    </row>
    <row r="474" spans="2:8" ht="15">
      <c r="B474" s="115" t="s">
        <v>73</v>
      </c>
      <c r="C474" s="116">
        <f>SUM(C469:C473)</f>
        <v>660175797</v>
      </c>
      <c r="D474" s="116">
        <f>SUM(D469:D473)</f>
        <v>6829492348</v>
      </c>
    </row>
    <row r="476" spans="2:8" ht="15">
      <c r="B476" s="469" t="s">
        <v>228</v>
      </c>
      <c r="C476" s="469"/>
      <c r="D476" s="469"/>
      <c r="E476" s="469"/>
      <c r="F476" s="469"/>
      <c r="G476" s="469"/>
      <c r="H476" s="469"/>
    </row>
    <row r="477" spans="2:8" ht="15">
      <c r="B477" s="109" t="s">
        <v>197</v>
      </c>
      <c r="C477" s="117">
        <f>+C468</f>
        <v>45657</v>
      </c>
      <c r="D477" s="117">
        <f>+D468</f>
        <v>45291</v>
      </c>
    </row>
    <row r="478" spans="2:8">
      <c r="B478" s="111" t="s">
        <v>498</v>
      </c>
      <c r="C478" s="112">
        <v>585398741</v>
      </c>
      <c r="D478" s="112">
        <v>1225171544</v>
      </c>
    </row>
    <row r="479" spans="2:8">
      <c r="B479" s="113" t="s">
        <v>499</v>
      </c>
      <c r="C479" s="105">
        <v>527772779</v>
      </c>
      <c r="D479" s="105">
        <v>28635929</v>
      </c>
    </row>
    <row r="480" spans="2:8">
      <c r="B480" s="113" t="s">
        <v>500</v>
      </c>
      <c r="C480" s="105">
        <v>115953667</v>
      </c>
      <c r="D480" s="105">
        <v>116648603</v>
      </c>
    </row>
    <row r="481" spans="2:8">
      <c r="B481" s="113" t="s">
        <v>501</v>
      </c>
      <c r="C481" s="105">
        <v>34526354</v>
      </c>
      <c r="D481" s="105">
        <v>26903302</v>
      </c>
    </row>
    <row r="482" spans="2:8" ht="15">
      <c r="B482" s="118" t="s">
        <v>73</v>
      </c>
      <c r="C482" s="116">
        <f>SUM(C478:C481)</f>
        <v>1263651541</v>
      </c>
      <c r="D482" s="116">
        <f>SUM(D478:D481)</f>
        <v>1397359378</v>
      </c>
    </row>
    <row r="484" spans="2:8" ht="15">
      <c r="B484" s="469" t="s">
        <v>238</v>
      </c>
      <c r="C484" s="469"/>
      <c r="D484" s="469"/>
      <c r="E484" s="469"/>
      <c r="F484" s="469"/>
      <c r="G484" s="469"/>
      <c r="H484" s="469"/>
    </row>
    <row r="485" spans="2:8" ht="15">
      <c r="B485" s="109" t="s">
        <v>197</v>
      </c>
      <c r="C485" s="117">
        <f>+C477</f>
        <v>45657</v>
      </c>
      <c r="D485" s="117">
        <f>+D477</f>
        <v>45291</v>
      </c>
    </row>
    <row r="486" spans="2:8">
      <c r="B486" s="111" t="s">
        <v>502</v>
      </c>
      <c r="C486" s="112">
        <v>1434825016</v>
      </c>
      <c r="D486" s="114">
        <v>648211280</v>
      </c>
    </row>
    <row r="487" spans="2:8">
      <c r="B487" s="113" t="s">
        <v>503</v>
      </c>
      <c r="C487" s="105">
        <v>1295429164</v>
      </c>
      <c r="D487" s="114">
        <v>618375134</v>
      </c>
    </row>
    <row r="488" spans="2:8">
      <c r="B488" s="113" t="s">
        <v>504</v>
      </c>
      <c r="C488" s="105">
        <v>987426802</v>
      </c>
      <c r="D488" s="105">
        <v>0</v>
      </c>
    </row>
    <row r="489" spans="2:8">
      <c r="B489" s="113" t="s">
        <v>505</v>
      </c>
      <c r="C489" s="105">
        <v>102553024</v>
      </c>
      <c r="D489" s="114">
        <v>0</v>
      </c>
    </row>
    <row r="490" spans="2:8">
      <c r="B490" s="113" t="s">
        <v>506</v>
      </c>
      <c r="C490" s="105">
        <v>77913549</v>
      </c>
      <c r="D490" s="114">
        <v>17551818</v>
      </c>
    </row>
    <row r="491" spans="2:8">
      <c r="B491" s="113" t="s">
        <v>507</v>
      </c>
      <c r="C491" s="105">
        <v>75728587</v>
      </c>
      <c r="D491" s="114">
        <v>1079689229</v>
      </c>
    </row>
    <row r="492" spans="2:8">
      <c r="B492" s="113" t="s">
        <v>508</v>
      </c>
      <c r="C492" s="105">
        <v>66834634</v>
      </c>
      <c r="D492" s="114">
        <v>0</v>
      </c>
    </row>
    <row r="493" spans="2:8">
      <c r="B493" s="113" t="s">
        <v>509</v>
      </c>
      <c r="C493" s="105">
        <v>47389679</v>
      </c>
      <c r="D493" s="114">
        <v>16148669</v>
      </c>
    </row>
    <row r="494" spans="2:8">
      <c r="B494" s="113" t="s">
        <v>510</v>
      </c>
      <c r="C494" s="105">
        <v>19611569</v>
      </c>
      <c r="D494" s="105">
        <v>0</v>
      </c>
    </row>
    <row r="495" spans="2:8">
      <c r="B495" s="113" t="s">
        <v>511</v>
      </c>
      <c r="C495" s="105">
        <v>1399996</v>
      </c>
      <c r="D495" s="105">
        <v>1321012</v>
      </c>
    </row>
    <row r="496" spans="2:8">
      <c r="B496" s="113" t="s">
        <v>512</v>
      </c>
      <c r="C496" s="105">
        <v>0</v>
      </c>
      <c r="D496" s="105">
        <v>1415037516</v>
      </c>
    </row>
    <row r="497" spans="2:8" ht="15">
      <c r="B497" s="118" t="s">
        <v>73</v>
      </c>
      <c r="C497" s="116">
        <f>SUM(C486:C496)</f>
        <v>4109112020</v>
      </c>
      <c r="D497" s="116">
        <f>SUM(D486:D496)</f>
        <v>3796334658</v>
      </c>
    </row>
    <row r="499" spans="2:8" ht="15">
      <c r="B499" s="469" t="s">
        <v>513</v>
      </c>
      <c r="C499" s="469"/>
      <c r="D499" s="469"/>
      <c r="E499" s="469"/>
      <c r="F499" s="469"/>
      <c r="G499" s="469"/>
      <c r="H499" s="469"/>
    </row>
    <row r="501" spans="2:8" ht="15">
      <c r="B501" s="40" t="s">
        <v>242</v>
      </c>
    </row>
    <row r="502" spans="2:8" ht="15">
      <c r="B502" s="353" t="s">
        <v>197</v>
      </c>
      <c r="C502" s="103">
        <f>+C485</f>
        <v>45657</v>
      </c>
      <c r="D502" s="119">
        <f>+D485</f>
        <v>45291</v>
      </c>
    </row>
    <row r="503" spans="2:8">
      <c r="B503" s="58" t="s">
        <v>514</v>
      </c>
      <c r="C503" s="351">
        <v>1910187</v>
      </c>
      <c r="D503" s="86">
        <v>2178155</v>
      </c>
    </row>
    <row r="504" spans="2:8">
      <c r="B504" s="47" t="s">
        <v>515</v>
      </c>
      <c r="C504" s="352">
        <v>1422726</v>
      </c>
      <c r="D504" s="100">
        <v>16079866</v>
      </c>
    </row>
    <row r="505" spans="2:8">
      <c r="B505" s="9" t="s">
        <v>516</v>
      </c>
      <c r="C505" s="352">
        <v>0</v>
      </c>
      <c r="D505" s="100">
        <v>27000000</v>
      </c>
    </row>
    <row r="506" spans="2:8" ht="15">
      <c r="B506" s="354" t="s">
        <v>73</v>
      </c>
      <c r="C506" s="108">
        <f>SUM(C503:C505)</f>
        <v>3332913</v>
      </c>
      <c r="D506" s="108">
        <f>SUM(D503:D505)</f>
        <v>45258021</v>
      </c>
    </row>
    <row r="508" spans="2:8" ht="15">
      <c r="B508" s="40" t="s">
        <v>517</v>
      </c>
    </row>
    <row r="510" spans="2:8">
      <c r="B510" s="472" t="s">
        <v>518</v>
      </c>
      <c r="C510" s="472"/>
      <c r="D510" s="472"/>
      <c r="E510" s="472"/>
      <c r="F510" s="472"/>
      <c r="G510" s="472"/>
      <c r="H510" s="472"/>
    </row>
    <row r="511" spans="2:8">
      <c r="B511" s="472"/>
      <c r="C511" s="472"/>
      <c r="D511" s="472"/>
      <c r="E511" s="472"/>
      <c r="F511" s="472"/>
      <c r="G511" s="472"/>
      <c r="H511" s="472"/>
    </row>
    <row r="512" spans="2:8">
      <c r="B512" s="472" t="s">
        <v>519</v>
      </c>
      <c r="C512" s="472"/>
      <c r="D512" s="472"/>
      <c r="E512" s="472"/>
      <c r="F512" s="472"/>
      <c r="G512" s="472"/>
      <c r="H512" s="472"/>
    </row>
    <row r="513" spans="2:8">
      <c r="B513" s="472"/>
      <c r="C513" s="472"/>
      <c r="D513" s="472"/>
      <c r="E513" s="472"/>
      <c r="F513" s="472"/>
      <c r="G513" s="472"/>
      <c r="H513" s="472"/>
    </row>
    <row r="514" spans="2:8">
      <c r="B514" s="473" t="s">
        <v>520</v>
      </c>
      <c r="C514" s="473"/>
      <c r="D514" s="473"/>
      <c r="E514" s="473"/>
      <c r="F514" s="473"/>
      <c r="G514" s="473"/>
      <c r="H514" s="473"/>
    </row>
    <row r="515" spans="2:8">
      <c r="B515" s="473"/>
      <c r="C515" s="473"/>
      <c r="D515" s="473"/>
      <c r="E515" s="473"/>
      <c r="F515" s="473"/>
      <c r="G515" s="473"/>
      <c r="H515" s="473"/>
    </row>
    <row r="516" spans="2:8">
      <c r="B516" s="473"/>
      <c r="C516" s="473"/>
      <c r="D516" s="473"/>
      <c r="E516" s="473"/>
      <c r="F516" s="473"/>
      <c r="G516" s="473"/>
      <c r="H516" s="473"/>
    </row>
    <row r="517" spans="2:8">
      <c r="B517" s="473"/>
      <c r="C517" s="473"/>
      <c r="D517" s="473"/>
      <c r="E517" s="473"/>
      <c r="F517" s="473"/>
      <c r="G517" s="473"/>
      <c r="H517" s="473"/>
    </row>
    <row r="518" spans="2:8">
      <c r="B518" s="473"/>
      <c r="C518" s="473"/>
      <c r="D518" s="473"/>
      <c r="E518" s="473"/>
      <c r="F518" s="473"/>
      <c r="G518" s="473"/>
      <c r="H518" s="473"/>
    </row>
    <row r="519" spans="2:8">
      <c r="B519" s="473"/>
      <c r="C519" s="473"/>
      <c r="D519" s="473"/>
      <c r="E519" s="473"/>
      <c r="F519" s="473"/>
      <c r="G519" s="473"/>
      <c r="H519" s="473"/>
    </row>
    <row r="520" spans="2:8">
      <c r="B520" s="473"/>
      <c r="C520" s="473"/>
      <c r="D520" s="473"/>
      <c r="E520" s="473"/>
      <c r="F520" s="473"/>
      <c r="G520" s="473"/>
      <c r="H520" s="473"/>
    </row>
    <row r="521" spans="2:8">
      <c r="B521" s="473"/>
      <c r="C521" s="473"/>
      <c r="D521" s="473"/>
      <c r="E521" s="473"/>
      <c r="F521" s="473"/>
      <c r="G521" s="473"/>
      <c r="H521" s="473"/>
    </row>
    <row r="522" spans="2:8">
      <c r="B522" s="473"/>
      <c r="C522" s="473"/>
      <c r="D522" s="473"/>
      <c r="E522" s="473"/>
      <c r="F522" s="473"/>
      <c r="G522" s="473"/>
      <c r="H522" s="473"/>
    </row>
    <row r="524" spans="2:8" ht="15">
      <c r="B524" s="464" t="s">
        <v>521</v>
      </c>
      <c r="C524" s="464"/>
      <c r="D524" s="464"/>
      <c r="E524" s="464"/>
      <c r="F524" s="464"/>
      <c r="G524" s="464"/>
      <c r="H524" s="464"/>
    </row>
    <row r="526" spans="2:8">
      <c r="B526" s="471" t="s">
        <v>522</v>
      </c>
      <c r="C526" s="468"/>
      <c r="D526" s="468"/>
      <c r="E526" s="468"/>
      <c r="F526" s="468"/>
      <c r="G526" s="468"/>
      <c r="H526" s="468"/>
    </row>
    <row r="527" spans="2:8">
      <c r="B527" s="468"/>
      <c r="C527" s="468"/>
      <c r="D527" s="468"/>
      <c r="E527" s="468"/>
      <c r="F527" s="468"/>
      <c r="G527" s="468"/>
      <c r="H527" s="468"/>
    </row>
    <row r="529" spans="2:8" ht="15">
      <c r="B529" s="464" t="s">
        <v>523</v>
      </c>
      <c r="C529" s="464"/>
      <c r="D529" s="464"/>
      <c r="E529" s="464"/>
      <c r="F529" s="464"/>
      <c r="G529" s="464"/>
      <c r="H529" s="464"/>
    </row>
    <row r="531" spans="2:8">
      <c r="B531" s="468" t="s">
        <v>524</v>
      </c>
      <c r="C531" s="468"/>
      <c r="D531" s="468"/>
      <c r="E531" s="468"/>
      <c r="F531" s="468"/>
      <c r="G531" s="468"/>
      <c r="H531" s="468"/>
    </row>
    <row r="533" spans="2:8" ht="15">
      <c r="B533" s="469" t="s">
        <v>525</v>
      </c>
      <c r="C533" s="469"/>
      <c r="D533" s="469"/>
      <c r="E533" s="469"/>
      <c r="F533" s="469"/>
      <c r="G533" s="469"/>
      <c r="H533" s="469"/>
    </row>
    <row r="535" spans="2:8">
      <c r="B535" s="470" t="s">
        <v>526</v>
      </c>
      <c r="C535" s="470"/>
      <c r="D535" s="470"/>
      <c r="E535" s="470"/>
      <c r="F535" s="470"/>
      <c r="G535" s="470"/>
      <c r="H535" s="470"/>
    </row>
    <row r="537" spans="2:8" ht="15">
      <c r="B537" s="78" t="s">
        <v>527</v>
      </c>
      <c r="C537" s="78"/>
      <c r="D537" s="78"/>
      <c r="E537" s="78"/>
      <c r="F537" s="78"/>
      <c r="G537" s="78"/>
      <c r="H537" s="78"/>
    </row>
    <row r="539" spans="2:8">
      <c r="B539" s="471" t="s">
        <v>528</v>
      </c>
      <c r="C539" s="471"/>
      <c r="D539" s="471"/>
      <c r="E539" s="471"/>
      <c r="F539" s="471"/>
      <c r="G539" s="471"/>
      <c r="H539" s="471"/>
    </row>
    <row r="540" spans="2:8">
      <c r="B540" s="471"/>
      <c r="C540" s="471"/>
      <c r="D540" s="471"/>
      <c r="E540" s="471"/>
      <c r="F540" s="471"/>
      <c r="G540" s="471"/>
      <c r="H540" s="471"/>
    </row>
    <row r="542" spans="2:8" ht="15">
      <c r="B542" s="464" t="s">
        <v>529</v>
      </c>
      <c r="C542" s="464"/>
      <c r="D542" s="464"/>
      <c r="E542" s="464"/>
      <c r="F542" s="464"/>
      <c r="G542" s="464"/>
      <c r="H542" s="464"/>
    </row>
    <row r="544" spans="2:8">
      <c r="B544" s="465" t="s">
        <v>530</v>
      </c>
      <c r="C544" s="465"/>
      <c r="D544" s="465"/>
      <c r="E544" s="465"/>
      <c r="F544" s="465"/>
      <c r="G544" s="465"/>
      <c r="H544" s="465"/>
    </row>
    <row r="546" spans="1:10" ht="15">
      <c r="B546" s="464" t="s">
        <v>531</v>
      </c>
      <c r="C546" s="464"/>
      <c r="D546" s="464"/>
      <c r="E546" s="464"/>
      <c r="F546" s="464"/>
      <c r="G546" s="464"/>
      <c r="H546" s="464"/>
    </row>
    <row r="548" spans="1:10">
      <c r="B548" s="466" t="s">
        <v>694</v>
      </c>
      <c r="C548" s="466"/>
      <c r="D548" s="466"/>
      <c r="E548" s="466"/>
      <c r="F548" s="466"/>
      <c r="G548" s="466"/>
      <c r="H548" s="466"/>
    </row>
    <row r="549" spans="1:10">
      <c r="B549" s="466"/>
      <c r="C549" s="466"/>
      <c r="D549" s="466"/>
      <c r="E549" s="466"/>
      <c r="F549" s="466"/>
      <c r="G549" s="466"/>
      <c r="H549" s="466"/>
    </row>
    <row r="550" spans="1:10">
      <c r="B550" s="466"/>
      <c r="C550" s="466"/>
      <c r="D550" s="466"/>
      <c r="E550" s="466"/>
      <c r="F550" s="466"/>
      <c r="G550" s="466"/>
      <c r="H550" s="466"/>
    </row>
    <row r="551" spans="1:10">
      <c r="B551" s="466"/>
      <c r="C551" s="466"/>
      <c r="D551" s="466"/>
      <c r="E551" s="466"/>
      <c r="F551" s="466"/>
      <c r="G551" s="466"/>
      <c r="H551" s="466"/>
    </row>
    <row r="552" spans="1:10">
      <c r="B552" s="466"/>
      <c r="C552" s="466"/>
      <c r="D552" s="466"/>
      <c r="E552" s="466"/>
      <c r="F552" s="466"/>
      <c r="G552" s="466"/>
      <c r="H552" s="466"/>
    </row>
    <row r="553" spans="1:10">
      <c r="B553" s="466"/>
      <c r="C553" s="466"/>
      <c r="D553" s="466"/>
      <c r="E553" s="466"/>
      <c r="F553" s="466"/>
      <c r="G553" s="466"/>
      <c r="H553" s="466"/>
    </row>
    <row r="555" spans="1:10" ht="15">
      <c r="A555" s="2"/>
      <c r="B555" s="467" t="s">
        <v>131</v>
      </c>
      <c r="C555" s="467"/>
      <c r="D555" s="467"/>
      <c r="E555" s="467"/>
      <c r="F555" s="467"/>
      <c r="G555" s="467"/>
      <c r="H555" s="467"/>
      <c r="I555" s="467"/>
    </row>
    <row r="556" spans="1:10" ht="15">
      <c r="B556" s="439" t="s">
        <v>110</v>
      </c>
      <c r="C556" s="439"/>
      <c r="D556" s="439"/>
      <c r="E556" s="439"/>
      <c r="F556" s="439"/>
      <c r="G556" s="439"/>
      <c r="H556" s="439"/>
      <c r="I556" s="439"/>
    </row>
    <row r="557" spans="1:10" ht="15">
      <c r="B557" s="439" t="s">
        <v>532</v>
      </c>
      <c r="C557" s="439"/>
      <c r="D557" s="439"/>
      <c r="E557" s="439"/>
      <c r="F557" s="439"/>
      <c r="G557" s="439"/>
      <c r="H557" s="439"/>
      <c r="I557" s="439"/>
    </row>
    <row r="559" spans="1:10" ht="15">
      <c r="B559" s="460" t="s">
        <v>533</v>
      </c>
      <c r="C559" s="461"/>
      <c r="D559" s="461"/>
      <c r="E559" s="461"/>
      <c r="F559" s="462"/>
      <c r="G559" s="460" t="s">
        <v>534</v>
      </c>
      <c r="H559" s="461"/>
      <c r="I559" s="462"/>
      <c r="J559" s="40"/>
    </row>
    <row r="560" spans="1:10" ht="30">
      <c r="B560" s="41" t="s">
        <v>535</v>
      </c>
      <c r="C560" s="42" t="s">
        <v>536</v>
      </c>
      <c r="D560" s="41" t="s">
        <v>537</v>
      </c>
      <c r="E560" s="42" t="s">
        <v>538</v>
      </c>
      <c r="F560" s="41" t="s">
        <v>539</v>
      </c>
      <c r="G560" s="41" t="s">
        <v>297</v>
      </c>
      <c r="H560" s="41" t="s">
        <v>540</v>
      </c>
      <c r="I560" s="41" t="s">
        <v>165</v>
      </c>
      <c r="J560" s="43"/>
    </row>
    <row r="561" spans="2:10" ht="15">
      <c r="B561" s="44" t="s">
        <v>130</v>
      </c>
      <c r="C561" s="45"/>
      <c r="D561" s="46"/>
      <c r="E561" s="45"/>
      <c r="F561" s="44"/>
      <c r="G561" s="44"/>
      <c r="H561" s="44"/>
      <c r="I561" s="44"/>
      <c r="J561" s="40"/>
    </row>
    <row r="562" spans="2:10">
      <c r="B562" s="355" t="s">
        <v>374</v>
      </c>
      <c r="C562" s="320" t="s">
        <v>541</v>
      </c>
      <c r="D562" s="48">
        <v>20430</v>
      </c>
      <c r="E562" s="48">
        <v>1000000</v>
      </c>
      <c r="F562" s="39">
        <v>20858364274</v>
      </c>
      <c r="G562" s="48">
        <v>1133000000000</v>
      </c>
      <c r="H562" s="49">
        <v>1275405268927</v>
      </c>
      <c r="I562" s="48">
        <v>5827383065736</v>
      </c>
    </row>
    <row r="563" spans="2:10">
      <c r="B563" s="52" t="s">
        <v>542</v>
      </c>
      <c r="C563" s="321" t="s">
        <v>541</v>
      </c>
      <c r="D563" s="48">
        <v>1340</v>
      </c>
      <c r="E563" s="48">
        <v>1000000</v>
      </c>
      <c r="F563" s="39">
        <v>2423968367</v>
      </c>
      <c r="G563" s="48">
        <v>720000000000</v>
      </c>
      <c r="H563" s="49">
        <v>-570848135953</v>
      </c>
      <c r="I563" s="48">
        <v>212634470439</v>
      </c>
    </row>
    <row r="564" spans="2:10">
      <c r="B564" s="52" t="s">
        <v>543</v>
      </c>
      <c r="C564" s="321" t="s">
        <v>541</v>
      </c>
      <c r="D564" s="48">
        <v>116</v>
      </c>
      <c r="E564" s="48">
        <v>1000000</v>
      </c>
      <c r="F564" s="39">
        <v>107698698</v>
      </c>
      <c r="G564" s="48">
        <v>105840500000</v>
      </c>
      <c r="H564" s="49">
        <v>5248194310</v>
      </c>
      <c r="I564" s="48">
        <v>127743893669</v>
      </c>
    </row>
    <row r="565" spans="2:10">
      <c r="B565" s="52" t="s">
        <v>544</v>
      </c>
      <c r="C565" s="321" t="s">
        <v>541</v>
      </c>
      <c r="D565" s="48">
        <v>5470</v>
      </c>
      <c r="E565" s="48">
        <v>1000000</v>
      </c>
      <c r="F565" s="39">
        <v>5588034158</v>
      </c>
      <c r="G565" s="48">
        <v>182000000000</v>
      </c>
      <c r="H565" s="49">
        <v>28149162749</v>
      </c>
      <c r="I565" s="48">
        <v>239480283866</v>
      </c>
    </row>
    <row r="566" spans="2:10">
      <c r="B566" s="52" t="s">
        <v>545</v>
      </c>
      <c r="C566" s="321" t="s">
        <v>541</v>
      </c>
      <c r="D566" s="48">
        <v>70</v>
      </c>
      <c r="E566" s="48">
        <v>1000000</v>
      </c>
      <c r="F566" s="39">
        <v>72295616</v>
      </c>
      <c r="G566" s="48">
        <v>133770000000</v>
      </c>
      <c r="H566" s="49">
        <v>5156546159</v>
      </c>
      <c r="I566" s="48">
        <v>149171661842</v>
      </c>
    </row>
    <row r="567" spans="2:10">
      <c r="B567" s="52" t="s">
        <v>546</v>
      </c>
      <c r="C567" s="321" t="s">
        <v>541</v>
      </c>
      <c r="D567" s="48">
        <v>13</v>
      </c>
      <c r="E567" s="48">
        <v>1000000</v>
      </c>
      <c r="F567" s="39">
        <v>13083164</v>
      </c>
      <c r="G567" s="48">
        <v>124500000000</v>
      </c>
      <c r="H567" s="49">
        <v>25301176447</v>
      </c>
      <c r="I567" s="48">
        <v>186344724353</v>
      </c>
    </row>
    <row r="568" spans="2:10">
      <c r="B568" s="52" t="s">
        <v>434</v>
      </c>
      <c r="C568" s="321" t="s">
        <v>541</v>
      </c>
      <c r="D568" s="48">
        <v>258</v>
      </c>
      <c r="E568" s="48">
        <v>1000000</v>
      </c>
      <c r="F568" s="39">
        <v>261414082</v>
      </c>
      <c r="G568" s="48">
        <v>286379900000</v>
      </c>
      <c r="H568" s="49">
        <v>41012732513</v>
      </c>
      <c r="I568" s="48">
        <v>366065148140</v>
      </c>
    </row>
    <row r="569" spans="2:10">
      <c r="B569" s="52" t="s">
        <v>547</v>
      </c>
      <c r="C569" s="321" t="s">
        <v>541</v>
      </c>
      <c r="D569" s="48">
        <v>2652</v>
      </c>
      <c r="E569" s="48">
        <v>1000000</v>
      </c>
      <c r="F569" s="39">
        <v>2674647673</v>
      </c>
      <c r="G569" s="48">
        <v>1380600000000</v>
      </c>
      <c r="H569" s="49">
        <v>628239000000</v>
      </c>
      <c r="I569" s="48">
        <v>3199522000000</v>
      </c>
    </row>
    <row r="570" spans="2:10">
      <c r="B570" s="52" t="s">
        <v>548</v>
      </c>
      <c r="C570" s="321" t="s">
        <v>541</v>
      </c>
      <c r="D570" s="48">
        <v>509</v>
      </c>
      <c r="E570" s="48">
        <v>1000000</v>
      </c>
      <c r="F570" s="39">
        <v>1031099378</v>
      </c>
      <c r="G570" s="48">
        <v>52000000000</v>
      </c>
      <c r="H570" s="49">
        <v>2669977132</v>
      </c>
      <c r="I570" s="48">
        <v>63895156238</v>
      </c>
    </row>
    <row r="571" spans="2:10">
      <c r="B571" s="52" t="s">
        <v>549</v>
      </c>
      <c r="C571" s="321" t="s">
        <v>541</v>
      </c>
      <c r="D571" s="48">
        <v>60</v>
      </c>
      <c r="E571" s="48">
        <v>1000000</v>
      </c>
      <c r="F571" s="48">
        <v>60141370</v>
      </c>
      <c r="G571" s="48">
        <v>265300000000</v>
      </c>
      <c r="H571" s="49">
        <v>1261173972000</v>
      </c>
      <c r="I571" s="48">
        <v>1734544809000</v>
      </c>
    </row>
    <row r="572" spans="2:10">
      <c r="B572" s="52" t="s">
        <v>550</v>
      </c>
      <c r="C572" s="321" t="s">
        <v>541</v>
      </c>
      <c r="D572" s="48">
        <v>14</v>
      </c>
      <c r="E572" s="48">
        <v>1000000</v>
      </c>
      <c r="F572" s="39">
        <v>14050630</v>
      </c>
      <c r="G572" s="48">
        <v>100527800000</v>
      </c>
      <c r="H572" s="49">
        <v>109191014000</v>
      </c>
      <c r="I572" s="48">
        <v>276138836000</v>
      </c>
    </row>
    <row r="573" spans="2:10">
      <c r="B573" s="52" t="s">
        <v>551</v>
      </c>
      <c r="C573" s="321" t="s">
        <v>541</v>
      </c>
      <c r="D573" s="48">
        <v>3011</v>
      </c>
      <c r="E573" s="48">
        <v>1000000</v>
      </c>
      <c r="F573" s="48">
        <v>3024570151</v>
      </c>
      <c r="G573" s="356">
        <v>99427000000</v>
      </c>
      <c r="H573" s="49">
        <v>17051931000</v>
      </c>
      <c r="I573" s="356">
        <v>147191942000</v>
      </c>
    </row>
    <row r="574" spans="2:10">
      <c r="B574" s="52" t="s">
        <v>552</v>
      </c>
      <c r="C574" s="321" t="s">
        <v>541</v>
      </c>
      <c r="D574" s="48">
        <v>424</v>
      </c>
      <c r="E574" s="48">
        <v>1000000</v>
      </c>
      <c r="F574" s="48">
        <v>425742466</v>
      </c>
      <c r="G574" s="48">
        <v>25100000000</v>
      </c>
      <c r="H574" s="49">
        <v>3753462660</v>
      </c>
      <c r="I574" s="48">
        <v>30230067772</v>
      </c>
    </row>
    <row r="575" spans="2:10">
      <c r="B575" s="52" t="s">
        <v>553</v>
      </c>
      <c r="C575" s="321" t="s">
        <v>541</v>
      </c>
      <c r="D575" s="48">
        <v>20000</v>
      </c>
      <c r="E575" s="48">
        <v>1000000</v>
      </c>
      <c r="F575" s="48">
        <v>21035383836</v>
      </c>
      <c r="G575" s="356" t="s">
        <v>554</v>
      </c>
      <c r="H575" s="49" t="s">
        <v>554</v>
      </c>
      <c r="I575" s="356" t="s">
        <v>554</v>
      </c>
    </row>
    <row r="576" spans="2:10">
      <c r="B576" s="52" t="s">
        <v>555</v>
      </c>
      <c r="C576" s="321" t="s">
        <v>541</v>
      </c>
      <c r="D576" s="48">
        <v>20</v>
      </c>
      <c r="E576" s="48">
        <v>1000000</v>
      </c>
      <c r="F576" s="48">
        <v>20008500</v>
      </c>
      <c r="G576" s="48">
        <v>6100000000000</v>
      </c>
      <c r="H576" s="49">
        <v>16909561281000</v>
      </c>
      <c r="I576" s="48">
        <v>243073418762000</v>
      </c>
    </row>
    <row r="577" spans="2:10">
      <c r="B577" s="52" t="s">
        <v>556</v>
      </c>
      <c r="C577" s="321" t="s">
        <v>541</v>
      </c>
      <c r="D577" s="48">
        <v>596</v>
      </c>
      <c r="E577" s="48">
        <v>1000000</v>
      </c>
      <c r="F577" s="48">
        <v>605534467</v>
      </c>
      <c r="G577" s="48">
        <v>60000000000</v>
      </c>
      <c r="H577" s="49">
        <v>4517941313</v>
      </c>
      <c r="I577" s="48">
        <v>71549644344</v>
      </c>
    </row>
    <row r="578" spans="2:10">
      <c r="B578" s="52" t="s">
        <v>557</v>
      </c>
      <c r="C578" s="321" t="s">
        <v>541</v>
      </c>
      <c r="D578" s="48">
        <v>10189</v>
      </c>
      <c r="E578" s="48">
        <v>1000000</v>
      </c>
      <c r="F578" s="48">
        <v>10190886103</v>
      </c>
      <c r="G578" s="48">
        <v>327245000000</v>
      </c>
      <c r="H578" s="49">
        <v>133709000000</v>
      </c>
      <c r="I578" s="48">
        <v>829026000000</v>
      </c>
    </row>
    <row r="579" spans="2:10">
      <c r="B579" s="52" t="s">
        <v>374</v>
      </c>
      <c r="C579" s="321" t="s">
        <v>558</v>
      </c>
      <c r="D579" s="48">
        <v>26</v>
      </c>
      <c r="E579" s="48">
        <v>1000000000</v>
      </c>
      <c r="F579" s="48">
        <v>26298741166</v>
      </c>
      <c r="G579" s="48">
        <v>1133000000000</v>
      </c>
      <c r="H579" s="49">
        <v>1275405268927</v>
      </c>
      <c r="I579" s="48">
        <v>5827383065736</v>
      </c>
    </row>
    <row r="580" spans="2:10">
      <c r="B580" s="52" t="s">
        <v>559</v>
      </c>
      <c r="C580" s="321" t="s">
        <v>558</v>
      </c>
      <c r="D580" s="48">
        <v>3</v>
      </c>
      <c r="E580" s="48">
        <v>1500000000</v>
      </c>
      <c r="F580" s="48">
        <v>4593398787</v>
      </c>
      <c r="G580" s="48">
        <v>1751406377751</v>
      </c>
      <c r="H580" s="49">
        <v>340085289606</v>
      </c>
      <c r="I580" s="48">
        <v>3171025395687</v>
      </c>
    </row>
    <row r="581" spans="2:10">
      <c r="B581" s="52" t="s">
        <v>543</v>
      </c>
      <c r="C581" s="321" t="s">
        <v>560</v>
      </c>
      <c r="D581" s="48">
        <v>1</v>
      </c>
      <c r="E581" s="48">
        <v>5000000000</v>
      </c>
      <c r="F581" s="48">
        <v>5000000000</v>
      </c>
      <c r="G581" s="48">
        <v>105840500000</v>
      </c>
      <c r="H581" s="49">
        <v>5248194310</v>
      </c>
      <c r="I581" s="48">
        <v>127743893669</v>
      </c>
    </row>
    <row r="582" spans="2:10">
      <c r="B582" s="52" t="s">
        <v>561</v>
      </c>
      <c r="C582" s="321" t="s">
        <v>562</v>
      </c>
      <c r="D582" s="48">
        <v>7</v>
      </c>
      <c r="E582" s="48">
        <v>50106600</v>
      </c>
      <c r="F582" s="48">
        <v>350746202</v>
      </c>
      <c r="G582" s="48">
        <v>74203200000</v>
      </c>
      <c r="H582" s="49">
        <v>10030591563</v>
      </c>
      <c r="I582" s="48">
        <v>125853106134</v>
      </c>
    </row>
    <row r="583" spans="2:10" ht="15">
      <c r="B583" s="44" t="s">
        <v>563</v>
      </c>
      <c r="C583" s="357"/>
      <c r="D583" s="44"/>
      <c r="E583" s="45"/>
      <c r="F583" s="50">
        <f>SUM(F562:F582)</f>
        <v>104649809088</v>
      </c>
      <c r="G583" s="50"/>
      <c r="H583" s="50"/>
      <c r="I583" s="51"/>
    </row>
    <row r="584" spans="2:10">
      <c r="B584" s="58" t="s">
        <v>564</v>
      </c>
      <c r="C584" s="320" t="s">
        <v>541</v>
      </c>
      <c r="D584" s="52">
        <v>2500</v>
      </c>
      <c r="E584" s="358">
        <v>1000</v>
      </c>
      <c r="F584" s="359">
        <v>2516780.8219178002</v>
      </c>
      <c r="G584" s="48">
        <v>627980000000</v>
      </c>
      <c r="H584" s="49">
        <v>125378222016</v>
      </c>
      <c r="I584" s="48">
        <v>1086641325256</v>
      </c>
    </row>
    <row r="585" spans="2:10">
      <c r="B585" s="47" t="s">
        <v>547</v>
      </c>
      <c r="C585" s="321" t="s">
        <v>541</v>
      </c>
      <c r="D585" s="52">
        <v>2000</v>
      </c>
      <c r="E585" s="358">
        <v>1000</v>
      </c>
      <c r="F585" s="360">
        <v>2034136.9863014</v>
      </c>
      <c r="G585" s="48">
        <v>1380600000000</v>
      </c>
      <c r="H585" s="49">
        <v>628239000000</v>
      </c>
      <c r="I585" s="48">
        <v>3199522000000</v>
      </c>
    </row>
    <row r="586" spans="2:10">
      <c r="B586" s="47" t="s">
        <v>565</v>
      </c>
      <c r="C586" s="321" t="s">
        <v>541</v>
      </c>
      <c r="D586" s="52">
        <v>5502</v>
      </c>
      <c r="E586" s="358">
        <v>1000</v>
      </c>
      <c r="F586" s="360">
        <v>5514753.1159051703</v>
      </c>
      <c r="G586" s="48">
        <v>2597686176000</v>
      </c>
      <c r="H586" s="49">
        <v>674886927756</v>
      </c>
      <c r="I586" s="48">
        <v>3767694936282</v>
      </c>
    </row>
    <row r="587" spans="2:10">
      <c r="B587" s="47" t="s">
        <v>434</v>
      </c>
      <c r="C587" s="321" t="s">
        <v>558</v>
      </c>
      <c r="D587" s="52">
        <v>20</v>
      </c>
      <c r="E587" s="358">
        <v>100000</v>
      </c>
      <c r="F587" s="360">
        <v>2025151.3535404999</v>
      </c>
      <c r="G587" s="48">
        <v>286379900000</v>
      </c>
      <c r="H587" s="49">
        <v>41012732513</v>
      </c>
      <c r="I587" s="48">
        <v>366065148140</v>
      </c>
    </row>
    <row r="588" spans="2:10">
      <c r="B588" s="47" t="s">
        <v>566</v>
      </c>
      <c r="C588" s="321" t="s">
        <v>567</v>
      </c>
      <c r="D588" s="52">
        <v>1</v>
      </c>
      <c r="E588" s="358">
        <v>1428655.33</v>
      </c>
      <c r="F588" s="360">
        <v>1428655.33</v>
      </c>
      <c r="G588" s="356" t="s">
        <v>554</v>
      </c>
      <c r="H588" s="49" t="s">
        <v>554</v>
      </c>
      <c r="I588" s="356" t="s">
        <v>554</v>
      </c>
    </row>
    <row r="589" spans="2:10" ht="15">
      <c r="B589" s="44" t="s">
        <v>568</v>
      </c>
      <c r="C589" s="322"/>
      <c r="D589" s="44"/>
      <c r="E589" s="55"/>
      <c r="F589" s="56">
        <f>SUM(F584:F588)</f>
        <v>13519477.607664872</v>
      </c>
      <c r="G589" s="44"/>
      <c r="H589" s="44"/>
      <c r="I589" s="44"/>
      <c r="J589" s="40"/>
    </row>
    <row r="590" spans="2:10" ht="15">
      <c r="B590" s="44" t="s">
        <v>353</v>
      </c>
      <c r="C590" s="322"/>
      <c r="D590" s="44"/>
      <c r="E590" s="55"/>
      <c r="F590" s="56">
        <f>+C196</f>
        <v>7812.22</v>
      </c>
      <c r="G590" s="44"/>
      <c r="H590" s="44"/>
      <c r="I590" s="44"/>
      <c r="J590" s="40"/>
    </row>
    <row r="591" spans="2:10" ht="15">
      <c r="B591" s="44" t="s">
        <v>569</v>
      </c>
      <c r="C591" s="322"/>
      <c r="D591" s="44"/>
      <c r="E591" s="55"/>
      <c r="F591" s="50">
        <f>+F589*F590-2</f>
        <v>105617133354.15167</v>
      </c>
      <c r="G591" s="101"/>
      <c r="H591" s="101"/>
      <c r="I591" s="44"/>
      <c r="J591" s="40"/>
    </row>
    <row r="592" spans="2:10" ht="15">
      <c r="B592" s="44" t="s">
        <v>570</v>
      </c>
      <c r="C592" s="45"/>
      <c r="D592" s="46"/>
      <c r="E592" s="45"/>
      <c r="F592" s="50">
        <f>+F591+F583</f>
        <v>210266942442.15167</v>
      </c>
      <c r="G592" s="361"/>
      <c r="H592" s="101"/>
      <c r="I592" s="44"/>
    </row>
    <row r="593" spans="2:10" ht="15">
      <c r="B593" s="44" t="s">
        <v>571</v>
      </c>
      <c r="C593" s="45"/>
      <c r="D593" s="46"/>
      <c r="E593" s="45"/>
      <c r="F593" s="50">
        <v>129419088561</v>
      </c>
      <c r="G593" s="101"/>
      <c r="H593" s="101"/>
      <c r="I593" s="44"/>
      <c r="J593" s="40"/>
    </row>
    <row r="594" spans="2:10" ht="15">
      <c r="B594" s="44" t="s">
        <v>164</v>
      </c>
      <c r="C594" s="45"/>
      <c r="D594" s="44"/>
      <c r="E594" s="45"/>
      <c r="F594" s="44"/>
      <c r="G594" s="44"/>
      <c r="H594" s="44"/>
      <c r="I594" s="44"/>
    </row>
    <row r="595" spans="2:10" ht="15">
      <c r="B595" s="58" t="s">
        <v>572</v>
      </c>
      <c r="C595" s="323"/>
      <c r="D595" s="59">
        <v>1</v>
      </c>
      <c r="E595" s="59">
        <v>600000000</v>
      </c>
      <c r="F595" s="60">
        <v>1003000000</v>
      </c>
      <c r="G595" s="362">
        <v>9200000000</v>
      </c>
      <c r="H595" s="327">
        <v>6369990194</v>
      </c>
      <c r="I595" s="327">
        <v>35494262428</v>
      </c>
      <c r="J595" s="40"/>
    </row>
    <row r="596" spans="2:10" ht="15">
      <c r="B596" s="47" t="s">
        <v>573</v>
      </c>
      <c r="C596" s="324"/>
      <c r="D596" s="61">
        <v>4000</v>
      </c>
      <c r="E596" s="60">
        <v>1000000</v>
      </c>
      <c r="F596" s="60">
        <v>4000000000</v>
      </c>
      <c r="G596" s="362">
        <v>40000000000</v>
      </c>
      <c r="H596" s="327">
        <v>-4678460692</v>
      </c>
      <c r="I596" s="327">
        <v>50330572297</v>
      </c>
      <c r="J596" s="40"/>
    </row>
    <row r="597" spans="2:10">
      <c r="B597" s="47" t="s">
        <v>574</v>
      </c>
      <c r="C597" s="324"/>
      <c r="D597" s="61">
        <v>186772</v>
      </c>
      <c r="E597" s="61">
        <v>100000</v>
      </c>
      <c r="F597" s="60">
        <v>27080630537</v>
      </c>
      <c r="G597" s="362">
        <v>22000000000</v>
      </c>
      <c r="H597" s="327">
        <v>7229125243</v>
      </c>
      <c r="I597" s="327">
        <v>31005286767</v>
      </c>
    </row>
    <row r="598" spans="2:10">
      <c r="B598" s="52" t="s">
        <v>575</v>
      </c>
      <c r="C598" s="321" t="s">
        <v>576</v>
      </c>
      <c r="D598" s="48"/>
      <c r="E598" s="48">
        <v>4048832577</v>
      </c>
      <c r="F598" s="48">
        <v>4048832577</v>
      </c>
      <c r="G598" s="48" t="s">
        <v>554</v>
      </c>
      <c r="H598" s="49" t="s">
        <v>554</v>
      </c>
      <c r="I598" s="48" t="s">
        <v>554</v>
      </c>
    </row>
    <row r="599" spans="2:10" ht="15">
      <c r="B599" s="44" t="s">
        <v>563</v>
      </c>
      <c r="C599" s="322"/>
      <c r="D599" s="44"/>
      <c r="E599" s="45"/>
      <c r="F599" s="50">
        <f>SUM(F595:F598)</f>
        <v>36132463114</v>
      </c>
      <c r="G599" s="344"/>
      <c r="H599" s="344"/>
      <c r="I599" s="345"/>
    </row>
    <row r="600" spans="2:10" ht="15">
      <c r="B600" s="44" t="str">
        <f>+B592</f>
        <v>TOTAL AL 31/12/2024</v>
      </c>
      <c r="C600" s="44"/>
      <c r="D600" s="44"/>
      <c r="E600" s="44"/>
      <c r="F600" s="50">
        <f>+F599</f>
        <v>36132463114</v>
      </c>
      <c r="G600" s="361"/>
      <c r="H600" s="101"/>
      <c r="I600" s="62"/>
    </row>
    <row r="601" spans="2:10" ht="15">
      <c r="B601" s="44" t="str">
        <f>+B593</f>
        <v>TOTAL AL 31/12/2023</v>
      </c>
      <c r="C601" s="63"/>
      <c r="D601" s="63"/>
      <c r="E601" s="63"/>
      <c r="F601" s="64">
        <v>34006161316</v>
      </c>
      <c r="G601" s="44"/>
      <c r="H601" s="44"/>
      <c r="I601" s="44"/>
    </row>
    <row r="602" spans="2:10">
      <c r="C602" s="65"/>
      <c r="D602" s="66"/>
      <c r="E602" s="65"/>
    </row>
    <row r="603" spans="2:10">
      <c r="B603" s="67"/>
      <c r="C603" s="67"/>
      <c r="D603" s="67"/>
      <c r="E603" s="68"/>
      <c r="F603" s="67"/>
      <c r="G603" s="67"/>
      <c r="H603" s="67"/>
    </row>
    <row r="604" spans="2:10">
      <c r="G604" s="69"/>
      <c r="H604" s="70"/>
    </row>
    <row r="605" spans="2:10" ht="30">
      <c r="B605" s="41" t="s">
        <v>577</v>
      </c>
      <c r="C605" s="42" t="s">
        <v>536</v>
      </c>
      <c r="D605" s="41" t="s">
        <v>578</v>
      </c>
      <c r="E605" s="42" t="s">
        <v>538</v>
      </c>
      <c r="F605" s="41" t="s">
        <v>579</v>
      </c>
    </row>
    <row r="606" spans="2:10" ht="15">
      <c r="B606" s="71" t="s">
        <v>580</v>
      </c>
      <c r="C606" s="72"/>
      <c r="D606" s="325"/>
      <c r="E606" s="72"/>
      <c r="F606" s="73"/>
    </row>
    <row r="607" spans="2:10">
      <c r="B607" s="355" t="s">
        <v>374</v>
      </c>
      <c r="C607" s="320" t="s">
        <v>541</v>
      </c>
      <c r="D607" s="48">
        <v>20430</v>
      </c>
      <c r="E607" s="48">
        <v>1000000</v>
      </c>
      <c r="F607" s="363">
        <v>20858364274</v>
      </c>
    </row>
    <row r="608" spans="2:10">
      <c r="B608" s="355" t="s">
        <v>542</v>
      </c>
      <c r="C608" s="321" t="s">
        <v>541</v>
      </c>
      <c r="D608" s="48">
        <v>1340</v>
      </c>
      <c r="E608" s="48">
        <v>1000000</v>
      </c>
      <c r="F608" s="364">
        <v>2423968367</v>
      </c>
    </row>
    <row r="609" spans="2:6">
      <c r="B609" s="355" t="s">
        <v>543</v>
      </c>
      <c r="C609" s="321" t="s">
        <v>541</v>
      </c>
      <c r="D609" s="48">
        <v>116</v>
      </c>
      <c r="E609" s="48">
        <v>1000000</v>
      </c>
      <c r="F609" s="364">
        <v>107698698</v>
      </c>
    </row>
    <row r="610" spans="2:6">
      <c r="B610" s="355" t="s">
        <v>544</v>
      </c>
      <c r="C610" s="321" t="s">
        <v>541</v>
      </c>
      <c r="D610" s="48">
        <v>5470</v>
      </c>
      <c r="E610" s="48">
        <v>1000000</v>
      </c>
      <c r="F610" s="364">
        <v>5588034158</v>
      </c>
    </row>
    <row r="611" spans="2:6">
      <c r="B611" s="355" t="s">
        <v>545</v>
      </c>
      <c r="C611" s="321" t="s">
        <v>541</v>
      </c>
      <c r="D611" s="48">
        <v>70</v>
      </c>
      <c r="E611" s="48">
        <v>1000000</v>
      </c>
      <c r="F611" s="364">
        <v>72295616</v>
      </c>
    </row>
    <row r="612" spans="2:6">
      <c r="B612" s="355" t="s">
        <v>546</v>
      </c>
      <c r="C612" s="321" t="s">
        <v>541</v>
      </c>
      <c r="D612" s="48">
        <v>13</v>
      </c>
      <c r="E612" s="48">
        <v>1000000</v>
      </c>
      <c r="F612" s="364">
        <v>13083164</v>
      </c>
    </row>
    <row r="613" spans="2:6">
      <c r="B613" s="355" t="s">
        <v>581</v>
      </c>
      <c r="C613" s="321" t="s">
        <v>541</v>
      </c>
      <c r="D613" s="48">
        <v>258</v>
      </c>
      <c r="E613" s="48">
        <v>1000000</v>
      </c>
      <c r="F613" s="364">
        <v>261414082</v>
      </c>
    </row>
    <row r="614" spans="2:6">
      <c r="B614" s="355" t="s">
        <v>547</v>
      </c>
      <c r="C614" s="321" t="s">
        <v>541</v>
      </c>
      <c r="D614" s="48">
        <v>2652</v>
      </c>
      <c r="E614" s="48">
        <v>1000000</v>
      </c>
      <c r="F614" s="364">
        <v>2674647673</v>
      </c>
    </row>
    <row r="615" spans="2:6">
      <c r="B615" s="52" t="s">
        <v>548</v>
      </c>
      <c r="C615" s="321" t="s">
        <v>541</v>
      </c>
      <c r="D615" s="48">
        <v>509</v>
      </c>
      <c r="E615" s="48">
        <v>1000000</v>
      </c>
      <c r="F615" s="364">
        <v>1031099378</v>
      </c>
    </row>
    <row r="616" spans="2:6">
      <c r="B616" s="52" t="s">
        <v>549</v>
      </c>
      <c r="C616" s="321" t="s">
        <v>541</v>
      </c>
      <c r="D616" s="48">
        <v>60</v>
      </c>
      <c r="E616" s="48">
        <v>1000000</v>
      </c>
      <c r="F616" s="364">
        <v>60141370</v>
      </c>
    </row>
    <row r="617" spans="2:6">
      <c r="B617" s="52" t="s">
        <v>550</v>
      </c>
      <c r="C617" s="321" t="s">
        <v>541</v>
      </c>
      <c r="D617" s="48">
        <v>14</v>
      </c>
      <c r="E617" s="48">
        <v>1000000</v>
      </c>
      <c r="F617" s="364">
        <v>14050630</v>
      </c>
    </row>
    <row r="618" spans="2:6">
      <c r="B618" s="52" t="s">
        <v>551</v>
      </c>
      <c r="C618" s="321" t="s">
        <v>541</v>
      </c>
      <c r="D618" s="48">
        <v>3011</v>
      </c>
      <c r="E618" s="48">
        <v>1000000</v>
      </c>
      <c r="F618" s="364">
        <v>3024570151</v>
      </c>
    </row>
    <row r="619" spans="2:6">
      <c r="B619" s="52" t="s">
        <v>552</v>
      </c>
      <c r="C619" s="321" t="s">
        <v>541</v>
      </c>
      <c r="D619" s="48">
        <v>424</v>
      </c>
      <c r="E619" s="48">
        <v>1000000</v>
      </c>
      <c r="F619" s="364">
        <v>425742466</v>
      </c>
    </row>
    <row r="620" spans="2:6">
      <c r="B620" s="52" t="s">
        <v>553</v>
      </c>
      <c r="C620" s="321" t="s">
        <v>541</v>
      </c>
      <c r="D620" s="48">
        <v>20000</v>
      </c>
      <c r="E620" s="48">
        <v>1000000</v>
      </c>
      <c r="F620" s="364">
        <v>21035383836</v>
      </c>
    </row>
    <row r="621" spans="2:6">
      <c r="B621" s="52" t="s">
        <v>555</v>
      </c>
      <c r="C621" s="321" t="s">
        <v>541</v>
      </c>
      <c r="D621" s="48">
        <v>20</v>
      </c>
      <c r="E621" s="48">
        <v>1000000</v>
      </c>
      <c r="F621" s="364">
        <v>20008500</v>
      </c>
    </row>
    <row r="622" spans="2:6">
      <c r="B622" s="52" t="s">
        <v>556</v>
      </c>
      <c r="C622" s="321" t="s">
        <v>541</v>
      </c>
      <c r="D622" s="48">
        <v>596</v>
      </c>
      <c r="E622" s="48">
        <v>1000000</v>
      </c>
      <c r="F622" s="364">
        <v>605534467</v>
      </c>
    </row>
    <row r="623" spans="2:6">
      <c r="B623" s="52" t="s">
        <v>582</v>
      </c>
      <c r="C623" s="321" t="s">
        <v>541</v>
      </c>
      <c r="D623" s="48">
        <v>10189</v>
      </c>
      <c r="E623" s="48">
        <v>1000000</v>
      </c>
      <c r="F623" s="48">
        <v>10190886103</v>
      </c>
    </row>
    <row r="624" spans="2:6">
      <c r="B624" s="52" t="s">
        <v>374</v>
      </c>
      <c r="C624" s="321" t="s">
        <v>558</v>
      </c>
      <c r="D624" s="48">
        <v>26</v>
      </c>
      <c r="E624" s="48">
        <v>1000000000</v>
      </c>
      <c r="F624" s="364">
        <v>26298741166</v>
      </c>
    </row>
    <row r="625" spans="2:9">
      <c r="B625" s="52" t="s">
        <v>559</v>
      </c>
      <c r="C625" s="321" t="s">
        <v>558</v>
      </c>
      <c r="D625" s="48">
        <v>3</v>
      </c>
      <c r="E625" s="48">
        <v>1500000000</v>
      </c>
      <c r="F625" s="48">
        <v>4593398787</v>
      </c>
    </row>
    <row r="626" spans="2:9">
      <c r="B626" s="52" t="s">
        <v>543</v>
      </c>
      <c r="C626" s="321" t="s">
        <v>560</v>
      </c>
      <c r="D626" s="48">
        <v>1</v>
      </c>
      <c r="E626" s="48">
        <v>5000000000</v>
      </c>
      <c r="F626" s="48">
        <v>5000000000</v>
      </c>
    </row>
    <row r="627" spans="2:9">
      <c r="B627" s="52" t="s">
        <v>561</v>
      </c>
      <c r="C627" s="321" t="s">
        <v>562</v>
      </c>
      <c r="D627" s="48">
        <v>7</v>
      </c>
      <c r="E627" s="48">
        <v>50106600</v>
      </c>
      <c r="F627" s="48">
        <v>350746202</v>
      </c>
    </row>
    <row r="628" spans="2:9" ht="15">
      <c r="B628" s="44" t="s">
        <v>563</v>
      </c>
      <c r="C628" s="50"/>
      <c r="D628" s="50"/>
      <c r="E628" s="57"/>
      <c r="F628" s="50">
        <f>SUM(F607:F627)</f>
        <v>104649809088</v>
      </c>
    </row>
    <row r="629" spans="2:9">
      <c r="B629" s="58" t="s">
        <v>564</v>
      </c>
      <c r="C629" s="320" t="s">
        <v>541</v>
      </c>
      <c r="D629" s="52">
        <v>2500</v>
      </c>
      <c r="E629" s="358">
        <v>1000</v>
      </c>
      <c r="F629" s="359">
        <v>2516780.8219178002</v>
      </c>
    </row>
    <row r="630" spans="2:9">
      <c r="B630" s="47" t="s">
        <v>547</v>
      </c>
      <c r="C630" s="321" t="s">
        <v>541</v>
      </c>
      <c r="D630" s="52">
        <v>2000</v>
      </c>
      <c r="E630" s="358">
        <v>1000</v>
      </c>
      <c r="F630" s="360">
        <v>2034136.9863014</v>
      </c>
    </row>
    <row r="631" spans="2:9">
      <c r="B631" s="47" t="s">
        <v>565</v>
      </c>
      <c r="C631" s="321" t="s">
        <v>541</v>
      </c>
      <c r="D631" s="52">
        <v>5502</v>
      </c>
      <c r="E631" s="358">
        <v>1000</v>
      </c>
      <c r="F631" s="360">
        <v>5514753.1159051703</v>
      </c>
    </row>
    <row r="632" spans="2:9">
      <c r="B632" s="47" t="s">
        <v>434</v>
      </c>
      <c r="C632" s="321" t="s">
        <v>558</v>
      </c>
      <c r="D632" s="52">
        <v>20</v>
      </c>
      <c r="E632" s="358">
        <v>100000</v>
      </c>
      <c r="F632" s="360">
        <v>2025151.3535404999</v>
      </c>
    </row>
    <row r="633" spans="2:9">
      <c r="B633" s="47" t="s">
        <v>566</v>
      </c>
      <c r="C633" s="321" t="s">
        <v>567</v>
      </c>
      <c r="D633" s="52">
        <v>1</v>
      </c>
      <c r="E633" s="358">
        <v>1428655.33</v>
      </c>
      <c r="F633" s="360">
        <v>1428655.33</v>
      </c>
    </row>
    <row r="634" spans="2:9" ht="15">
      <c r="B634" s="44" t="s">
        <v>568</v>
      </c>
      <c r="C634" s="56"/>
      <c r="D634" s="56"/>
      <c r="E634" s="55"/>
      <c r="F634" s="56">
        <f>SUM(F629:F633)</f>
        <v>13519477.607664872</v>
      </c>
      <c r="G634" s="40"/>
      <c r="H634" s="40"/>
      <c r="I634" s="40"/>
    </row>
    <row r="635" spans="2:9" ht="15">
      <c r="B635" s="44" t="s">
        <v>353</v>
      </c>
      <c r="C635" s="56"/>
      <c r="D635" s="56"/>
      <c r="E635" s="74"/>
      <c r="F635" s="56">
        <f>+F590</f>
        <v>7812.22</v>
      </c>
    </row>
    <row r="636" spans="2:9" ht="15">
      <c r="B636" s="44" t="s">
        <v>569</v>
      </c>
      <c r="C636" s="50"/>
      <c r="D636" s="50"/>
      <c r="E636" s="57"/>
      <c r="F636" s="50">
        <f>INT(+F634*F635)-2</f>
        <v>105617133354</v>
      </c>
    </row>
    <row r="637" spans="2:9" ht="15">
      <c r="B637" s="44" t="str">
        <f>+B600</f>
        <v>TOTAL AL 31/12/2024</v>
      </c>
      <c r="C637" s="45"/>
      <c r="D637" s="45"/>
      <c r="E637" s="45"/>
      <c r="F637" s="45">
        <f>+F636+F628</f>
        <v>210266942442</v>
      </c>
    </row>
    <row r="638" spans="2:9" ht="15">
      <c r="B638" s="44" t="str">
        <f>+B601</f>
        <v>TOTAL AL 31/12/2023</v>
      </c>
      <c r="C638" s="365"/>
      <c r="D638" s="365"/>
      <c r="E638" s="365"/>
      <c r="F638" s="45">
        <f>+F593</f>
        <v>129419088561</v>
      </c>
    </row>
    <row r="639" spans="2:9" ht="15">
      <c r="B639" s="44" t="s">
        <v>583</v>
      </c>
      <c r="C639" s="45"/>
      <c r="D639" s="44"/>
      <c r="E639" s="45"/>
      <c r="F639" s="44"/>
    </row>
    <row r="640" spans="2:9">
      <c r="B640" s="58" t="s">
        <v>572</v>
      </c>
      <c r="C640" s="323" t="s">
        <v>584</v>
      </c>
      <c r="D640" s="59">
        <v>1</v>
      </c>
      <c r="E640" s="59">
        <v>600000000</v>
      </c>
      <c r="F640" s="60">
        <v>1003000000</v>
      </c>
    </row>
    <row r="641" spans="1:13">
      <c r="B641" s="47" t="s">
        <v>573</v>
      </c>
      <c r="C641" s="324" t="s">
        <v>584</v>
      </c>
      <c r="D641" s="61">
        <v>4000</v>
      </c>
      <c r="E641" s="60">
        <v>1000000</v>
      </c>
      <c r="F641" s="60">
        <v>4000000000</v>
      </c>
    </row>
    <row r="642" spans="1:13">
      <c r="B642" s="47" t="s">
        <v>574</v>
      </c>
      <c r="C642" s="324" t="s">
        <v>584</v>
      </c>
      <c r="D642" s="61">
        <v>186772</v>
      </c>
      <c r="E642" s="61">
        <v>100000</v>
      </c>
      <c r="F642" s="60">
        <v>27080630537</v>
      </c>
    </row>
    <row r="643" spans="1:13">
      <c r="B643" s="52" t="s">
        <v>575</v>
      </c>
      <c r="C643" s="324" t="s">
        <v>576</v>
      </c>
      <c r="D643" s="61"/>
      <c r="E643" s="48">
        <v>4048832577</v>
      </c>
      <c r="F643" s="48">
        <v>4048832577</v>
      </c>
    </row>
    <row r="644" spans="1:13" ht="15">
      <c r="B644" s="44" t="s">
        <v>563</v>
      </c>
      <c r="C644" s="45"/>
      <c r="D644" s="45"/>
      <c r="E644" s="45"/>
      <c r="F644" s="45">
        <f>SUM(F640:F643)</f>
        <v>36132463114</v>
      </c>
      <c r="G644" s="39"/>
    </row>
    <row r="645" spans="1:13" ht="15">
      <c r="B645" s="44" t="str">
        <f>+B637</f>
        <v>TOTAL AL 31/12/2024</v>
      </c>
      <c r="C645" s="366"/>
      <c r="D645" s="366"/>
      <c r="E645" s="75"/>
      <c r="F645" s="64">
        <f>+F644</f>
        <v>36132463114</v>
      </c>
    </row>
    <row r="646" spans="1:13" ht="15">
      <c r="B646" s="44" t="str">
        <f>+B638</f>
        <v>TOTAL AL 31/12/2023</v>
      </c>
      <c r="C646" s="367"/>
      <c r="D646" s="367"/>
      <c r="E646" s="368"/>
      <c r="F646" s="367">
        <f>+F601</f>
        <v>34006161316</v>
      </c>
    </row>
    <row r="649" spans="1:13" ht="15">
      <c r="C649" s="463" t="s">
        <v>169</v>
      </c>
      <c r="D649" s="463"/>
      <c r="E649" s="463"/>
      <c r="F649" s="40"/>
    </row>
    <row r="650" spans="1:13" ht="30">
      <c r="B650" s="43"/>
      <c r="C650" s="41" t="s">
        <v>585</v>
      </c>
      <c r="D650" s="41" t="s">
        <v>586</v>
      </c>
      <c r="E650" s="41" t="s">
        <v>587</v>
      </c>
      <c r="F650" s="43"/>
      <c r="G650" s="43"/>
      <c r="H650" s="43"/>
    </row>
    <row r="651" spans="1:13">
      <c r="C651" s="326">
        <v>1</v>
      </c>
      <c r="D651" s="76">
        <v>600000000</v>
      </c>
      <c r="E651" s="76">
        <v>1003000000</v>
      </c>
    </row>
    <row r="652" spans="1:13" ht="15">
      <c r="B652" s="40"/>
      <c r="C652" s="75" t="s">
        <v>570</v>
      </c>
      <c r="D652" s="64">
        <f t="shared" ref="D652" si="1">+D651</f>
        <v>600000000</v>
      </c>
      <c r="E652" s="64">
        <f>+E651</f>
        <v>1003000000</v>
      </c>
      <c r="F652" s="40"/>
      <c r="G652" s="40"/>
      <c r="H652" s="40"/>
    </row>
    <row r="653" spans="1:13" ht="15">
      <c r="B653" s="40"/>
      <c r="C653" s="75" t="s">
        <v>571</v>
      </c>
      <c r="D653" s="369">
        <v>200000000</v>
      </c>
      <c r="E653" s="64">
        <v>1003000000</v>
      </c>
      <c r="F653" s="40"/>
      <c r="G653" s="40"/>
      <c r="H653" s="40"/>
    </row>
    <row r="656" spans="1:13" ht="15">
      <c r="A656" s="2"/>
      <c r="B656" s="446" t="s">
        <v>174</v>
      </c>
      <c r="C656" s="446"/>
      <c r="D656" s="446"/>
      <c r="E656" s="446"/>
      <c r="F656" s="446"/>
      <c r="G656" s="446"/>
      <c r="H656" s="446"/>
      <c r="I656" s="446"/>
      <c r="J656" s="446"/>
      <c r="K656" s="446"/>
      <c r="L656" s="446"/>
      <c r="M656" s="446"/>
    </row>
    <row r="657" spans="1:13" ht="15">
      <c r="B657" s="453" t="s">
        <v>110</v>
      </c>
      <c r="C657" s="453"/>
      <c r="D657" s="453"/>
      <c r="E657" s="453"/>
      <c r="F657" s="453"/>
      <c r="G657" s="453"/>
      <c r="H657" s="453"/>
      <c r="I657" s="453"/>
      <c r="J657" s="453"/>
      <c r="K657" s="453"/>
      <c r="L657" s="453"/>
      <c r="M657" s="453"/>
    </row>
    <row r="658" spans="1:13" ht="15">
      <c r="B658" s="453" t="s">
        <v>588</v>
      </c>
      <c r="C658" s="453"/>
      <c r="D658" s="453"/>
      <c r="E658" s="453"/>
      <c r="F658" s="453"/>
      <c r="G658" s="453"/>
      <c r="H658" s="453"/>
      <c r="I658" s="453"/>
      <c r="J658" s="453"/>
      <c r="K658" s="453"/>
      <c r="L658" s="453"/>
      <c r="M658" s="453"/>
    </row>
    <row r="659" spans="1:13" ht="15">
      <c r="B659" s="454" t="s">
        <v>589</v>
      </c>
      <c r="C659" s="454"/>
      <c r="D659" s="454"/>
      <c r="E659" s="454"/>
      <c r="F659" s="454"/>
      <c r="G659" s="454"/>
      <c r="H659" s="454"/>
      <c r="I659" s="454"/>
      <c r="J659" s="454"/>
      <c r="K659" s="454"/>
      <c r="L659" s="454"/>
      <c r="M659" s="454"/>
    </row>
    <row r="660" spans="1:13" ht="15">
      <c r="B660" s="455" t="s">
        <v>590</v>
      </c>
      <c r="C660" s="457" t="s">
        <v>591</v>
      </c>
      <c r="D660" s="457"/>
      <c r="E660" s="457"/>
      <c r="F660" s="457"/>
      <c r="G660" s="457"/>
      <c r="H660" s="457" t="s">
        <v>592</v>
      </c>
      <c r="I660" s="457"/>
      <c r="J660" s="457"/>
      <c r="K660" s="457"/>
      <c r="L660" s="457"/>
      <c r="M660" s="458" t="s">
        <v>593</v>
      </c>
    </row>
    <row r="661" spans="1:13" ht="30">
      <c r="B661" s="456"/>
      <c r="C661" s="24" t="s">
        <v>594</v>
      </c>
      <c r="D661" s="25" t="s">
        <v>595</v>
      </c>
      <c r="E661" s="25" t="s">
        <v>596</v>
      </c>
      <c r="F661" s="24" t="s">
        <v>597</v>
      </c>
      <c r="G661" s="25" t="s">
        <v>598</v>
      </c>
      <c r="H661" s="23" t="s">
        <v>599</v>
      </c>
      <c r="I661" s="23" t="s">
        <v>595</v>
      </c>
      <c r="J661" s="26" t="s">
        <v>596</v>
      </c>
      <c r="K661" s="24" t="s">
        <v>600</v>
      </c>
      <c r="L661" s="26" t="s">
        <v>601</v>
      </c>
      <c r="M661" s="459"/>
    </row>
    <row r="662" spans="1:13" ht="15">
      <c r="B662" s="27" t="s">
        <v>602</v>
      </c>
      <c r="C662" s="28"/>
      <c r="D662" s="28"/>
      <c r="E662" s="28"/>
      <c r="F662" s="28"/>
      <c r="G662" s="28"/>
      <c r="H662" s="29"/>
      <c r="I662" s="28"/>
      <c r="J662" s="28"/>
      <c r="K662" s="28"/>
      <c r="L662" s="28"/>
      <c r="M662" s="28"/>
    </row>
    <row r="663" spans="1:13">
      <c r="B663" s="37" t="s">
        <v>603</v>
      </c>
      <c r="C663" s="31">
        <v>633943063</v>
      </c>
      <c r="D663" s="31">
        <v>10705527</v>
      </c>
      <c r="E663" s="38">
        <v>4594546</v>
      </c>
      <c r="F663" s="31">
        <v>0</v>
      </c>
      <c r="G663" s="31">
        <f>+C663+D663-E663+F663</f>
        <v>640054044</v>
      </c>
      <c r="H663" s="31">
        <v>-302822703</v>
      </c>
      <c r="I663" s="38">
        <v>0</v>
      </c>
      <c r="J663" s="31">
        <v>0</v>
      </c>
      <c r="K663" s="31">
        <v>-59371311</v>
      </c>
      <c r="L663" s="31">
        <f t="shared" ref="L663:L668" si="2">+H663-I663+J663+K663</f>
        <v>-362194014</v>
      </c>
      <c r="M663" s="31">
        <f>+G663+L663</f>
        <v>277860030</v>
      </c>
    </row>
    <row r="664" spans="1:13">
      <c r="B664" s="37" t="s">
        <v>604</v>
      </c>
      <c r="C664" s="31">
        <v>365597087</v>
      </c>
      <c r="D664" s="31">
        <v>9666873</v>
      </c>
      <c r="E664" s="38">
        <v>0</v>
      </c>
      <c r="F664" s="31">
        <v>0</v>
      </c>
      <c r="G664" s="31">
        <f t="shared" ref="G664:G668" si="3">+C664+D664-E664+F664</f>
        <v>375263960</v>
      </c>
      <c r="H664" s="31">
        <v>-189842730</v>
      </c>
      <c r="I664" s="38">
        <v>0</v>
      </c>
      <c r="J664" s="31">
        <v>0</v>
      </c>
      <c r="K664" s="31">
        <v>-34592854</v>
      </c>
      <c r="L664" s="31">
        <f t="shared" si="2"/>
        <v>-224435584</v>
      </c>
      <c r="M664" s="31">
        <f t="shared" ref="M664:M668" si="4">+G664+L664</f>
        <v>150828376</v>
      </c>
    </row>
    <row r="665" spans="1:13">
      <c r="B665" s="37" t="s">
        <v>605</v>
      </c>
      <c r="C665" s="31">
        <v>744436388</v>
      </c>
      <c r="D665" s="31">
        <v>169177521</v>
      </c>
      <c r="E665" s="38">
        <v>3318182</v>
      </c>
      <c r="F665" s="31">
        <v>0</v>
      </c>
      <c r="G665" s="31">
        <f t="shared" si="3"/>
        <v>910295727</v>
      </c>
      <c r="H665" s="31">
        <v>-549406678</v>
      </c>
      <c r="I665" s="38">
        <v>0</v>
      </c>
      <c r="J665" s="31">
        <v>0</v>
      </c>
      <c r="K665" s="31">
        <v>-104690813</v>
      </c>
      <c r="L665" s="31">
        <f t="shared" si="2"/>
        <v>-654097491</v>
      </c>
      <c r="M665" s="31">
        <f t="shared" si="4"/>
        <v>256198236</v>
      </c>
    </row>
    <row r="666" spans="1:13">
      <c r="B666" s="37" t="s">
        <v>606</v>
      </c>
      <c r="C666" s="31">
        <v>1188239967</v>
      </c>
      <c r="D666" s="31">
        <v>0</v>
      </c>
      <c r="E666" s="38">
        <v>0</v>
      </c>
      <c r="F666" s="31">
        <v>0</v>
      </c>
      <c r="G666" s="31">
        <f t="shared" si="3"/>
        <v>1188239967</v>
      </c>
      <c r="H666" s="31">
        <v>-605413638</v>
      </c>
      <c r="I666" s="38">
        <v>0</v>
      </c>
      <c r="J666" s="31">
        <v>0</v>
      </c>
      <c r="K666" s="31">
        <v>-94200770</v>
      </c>
      <c r="L666" s="31">
        <f t="shared" si="2"/>
        <v>-699614408</v>
      </c>
      <c r="M666" s="31">
        <f t="shared" si="4"/>
        <v>488625559</v>
      </c>
    </row>
    <row r="667" spans="1:13">
      <c r="B667" s="37" t="s">
        <v>607</v>
      </c>
      <c r="C667" s="31">
        <v>700145763</v>
      </c>
      <c r="D667" s="31">
        <v>0</v>
      </c>
      <c r="E667" s="38">
        <v>0</v>
      </c>
      <c r="F667" s="31">
        <v>0</v>
      </c>
      <c r="G667" s="31">
        <f t="shared" si="3"/>
        <v>700145763</v>
      </c>
      <c r="H667" s="31">
        <v>-633393582</v>
      </c>
      <c r="I667" s="38">
        <v>0</v>
      </c>
      <c r="J667" s="31">
        <v>0</v>
      </c>
      <c r="K667" s="31">
        <v>-14105682</v>
      </c>
      <c r="L667" s="31">
        <f t="shared" si="2"/>
        <v>-647499264</v>
      </c>
      <c r="M667" s="31">
        <f t="shared" si="4"/>
        <v>52646499</v>
      </c>
    </row>
    <row r="668" spans="1:13">
      <c r="B668" s="37" t="s">
        <v>608</v>
      </c>
      <c r="C668" s="31">
        <v>26735570</v>
      </c>
      <c r="D668" s="31">
        <v>0</v>
      </c>
      <c r="E668" s="38">
        <v>0</v>
      </c>
      <c r="F668" s="31">
        <v>0</v>
      </c>
      <c r="G668" s="31">
        <f t="shared" si="3"/>
        <v>26735570</v>
      </c>
      <c r="H668" s="31">
        <v>-21766505</v>
      </c>
      <c r="I668" s="38">
        <v>0</v>
      </c>
      <c r="J668" s="31">
        <v>0</v>
      </c>
      <c r="K668" s="31">
        <v>-2208473</v>
      </c>
      <c r="L668" s="31">
        <f t="shared" si="2"/>
        <v>-23974978</v>
      </c>
      <c r="M668" s="31">
        <f t="shared" si="4"/>
        <v>2760592</v>
      </c>
    </row>
    <row r="669" spans="1:13" ht="15">
      <c r="B669" s="34">
        <f>+BBGG!D7</f>
        <v>45657</v>
      </c>
      <c r="C669" s="35">
        <f>SUM(C663:C668)</f>
        <v>3659097838</v>
      </c>
      <c r="D669" s="35">
        <f>SUM(D663:D668)</f>
        <v>189549921</v>
      </c>
      <c r="E669" s="35">
        <f>SUM(E663:E668)</f>
        <v>7912728</v>
      </c>
      <c r="F669" s="35">
        <f t="shared" ref="F669:J669" si="5">SUM(F663:F668)</f>
        <v>0</v>
      </c>
      <c r="G669" s="35">
        <f>SUM(G663:G668)</f>
        <v>3840735031</v>
      </c>
      <c r="H669" s="35">
        <f>SUM(H663:H668)</f>
        <v>-2302645836</v>
      </c>
      <c r="I669" s="35">
        <f>SUM(I663:I668)</f>
        <v>0</v>
      </c>
      <c r="J669" s="35">
        <f t="shared" si="5"/>
        <v>0</v>
      </c>
      <c r="K669" s="35">
        <f>SUM(K663:K668)</f>
        <v>-309169903</v>
      </c>
      <c r="L669" s="35">
        <f>SUM(L663:L668)</f>
        <v>-2611815739</v>
      </c>
      <c r="M669" s="35">
        <f>+G669+L669</f>
        <v>1228919292</v>
      </c>
    </row>
    <row r="670" spans="1:13" ht="15">
      <c r="B670" s="34">
        <f>+BBGG!E7</f>
        <v>45291</v>
      </c>
      <c r="C670" s="35">
        <v>3520460982</v>
      </c>
      <c r="D670" s="35">
        <v>140455038</v>
      </c>
      <c r="E670" s="35">
        <v>1818182</v>
      </c>
      <c r="F670" s="35">
        <v>0</v>
      </c>
      <c r="G670" s="35">
        <v>3659097838</v>
      </c>
      <c r="H670" s="35">
        <v>-1979670866</v>
      </c>
      <c r="I670" s="35">
        <v>0</v>
      </c>
      <c r="J670" s="35">
        <v>0</v>
      </c>
      <c r="K670" s="35">
        <v>-322974970</v>
      </c>
      <c r="L670" s="35">
        <v>-2302645836</v>
      </c>
      <c r="M670" s="35">
        <v>1356452002</v>
      </c>
    </row>
    <row r="671" spans="1:13">
      <c r="G671" s="36"/>
      <c r="L671" s="39"/>
      <c r="M671" s="39"/>
    </row>
    <row r="672" spans="1:13" ht="15">
      <c r="A672" s="2"/>
      <c r="B672" s="446" t="s">
        <v>180</v>
      </c>
      <c r="C672" s="446"/>
      <c r="D672" s="446"/>
      <c r="E672" s="446"/>
      <c r="F672" s="446"/>
      <c r="G672" s="446"/>
      <c r="H672" s="446"/>
      <c r="I672" s="446"/>
      <c r="J672" s="446"/>
      <c r="K672" s="446"/>
      <c r="L672" s="446"/>
      <c r="M672" s="446"/>
    </row>
    <row r="673" spans="1:13" ht="15">
      <c r="B673" s="453" t="s">
        <v>110</v>
      </c>
      <c r="C673" s="453"/>
      <c r="D673" s="453"/>
      <c r="E673" s="453"/>
      <c r="F673" s="453"/>
      <c r="G673" s="453"/>
      <c r="H673" s="453"/>
      <c r="I673" s="453"/>
      <c r="J673" s="453"/>
      <c r="K673" s="453"/>
      <c r="L673" s="453"/>
      <c r="M673" s="453"/>
    </row>
    <row r="674" spans="1:13" ht="15">
      <c r="B674" s="453" t="s">
        <v>609</v>
      </c>
      <c r="C674" s="453"/>
      <c r="D674" s="453"/>
      <c r="E674" s="453"/>
      <c r="F674" s="453"/>
      <c r="G674" s="453"/>
      <c r="H674" s="453"/>
      <c r="I674" s="453"/>
      <c r="J674" s="453"/>
      <c r="K674" s="453"/>
      <c r="L674" s="453"/>
      <c r="M674" s="453"/>
    </row>
    <row r="675" spans="1:13" ht="15">
      <c r="B675" s="454" t="s">
        <v>589</v>
      </c>
      <c r="C675" s="454"/>
      <c r="D675" s="454"/>
      <c r="E675" s="454"/>
      <c r="F675" s="454"/>
      <c r="G675" s="454"/>
      <c r="H675" s="454"/>
      <c r="I675" s="454"/>
      <c r="J675" s="454"/>
      <c r="K675" s="454"/>
      <c r="L675" s="454"/>
      <c r="M675" s="454"/>
    </row>
    <row r="676" spans="1:13" ht="15">
      <c r="B676" s="455" t="s">
        <v>590</v>
      </c>
      <c r="C676" s="457" t="s">
        <v>591</v>
      </c>
      <c r="D676" s="457"/>
      <c r="E676" s="457"/>
      <c r="F676" s="457"/>
      <c r="G676" s="457"/>
      <c r="H676" s="457" t="s">
        <v>592</v>
      </c>
      <c r="I676" s="457"/>
      <c r="J676" s="457"/>
      <c r="K676" s="457"/>
      <c r="L676" s="457"/>
      <c r="M676" s="458" t="s">
        <v>593</v>
      </c>
    </row>
    <row r="677" spans="1:13" ht="30">
      <c r="B677" s="456"/>
      <c r="C677" s="24" t="s">
        <v>594</v>
      </c>
      <c r="D677" s="25" t="s">
        <v>595</v>
      </c>
      <c r="E677" s="25" t="s">
        <v>596</v>
      </c>
      <c r="F677" s="24" t="s">
        <v>597</v>
      </c>
      <c r="G677" s="25" t="s">
        <v>598</v>
      </c>
      <c r="H677" s="23" t="s">
        <v>599</v>
      </c>
      <c r="I677" s="23" t="s">
        <v>595</v>
      </c>
      <c r="J677" s="26" t="s">
        <v>596</v>
      </c>
      <c r="K677" s="24" t="s">
        <v>600</v>
      </c>
      <c r="L677" s="26" t="s">
        <v>601</v>
      </c>
      <c r="M677" s="459"/>
    </row>
    <row r="678" spans="1:13" ht="15">
      <c r="B678" s="27" t="s">
        <v>602</v>
      </c>
      <c r="C678" s="28"/>
      <c r="D678" s="28"/>
      <c r="E678" s="28"/>
      <c r="F678" s="28"/>
      <c r="G678" s="28"/>
      <c r="H678" s="29"/>
      <c r="I678" s="28"/>
      <c r="J678" s="28"/>
      <c r="K678" s="28"/>
      <c r="L678" s="28"/>
      <c r="M678" s="28"/>
    </row>
    <row r="679" spans="1:13">
      <c r="B679" s="37" t="s">
        <v>692</v>
      </c>
      <c r="C679" s="31">
        <v>1713746016</v>
      </c>
      <c r="D679" s="31">
        <v>0</v>
      </c>
      <c r="E679" s="31">
        <v>0</v>
      </c>
      <c r="F679" s="31">
        <v>0</v>
      </c>
      <c r="G679" s="31">
        <v>1713746016</v>
      </c>
      <c r="H679" s="423">
        <v>0</v>
      </c>
      <c r="I679" s="38"/>
      <c r="J679" s="38"/>
      <c r="K679" s="38"/>
      <c r="L679" s="38"/>
      <c r="M679" s="38">
        <v>1713746016</v>
      </c>
    </row>
    <row r="680" spans="1:13">
      <c r="B680" s="30" t="s">
        <v>610</v>
      </c>
      <c r="C680" s="31">
        <v>325962558</v>
      </c>
      <c r="D680" s="31">
        <v>8643997</v>
      </c>
      <c r="E680" s="32">
        <v>0</v>
      </c>
      <c r="F680" s="33">
        <v>0</v>
      </c>
      <c r="G680" s="31">
        <v>334606555</v>
      </c>
      <c r="H680" s="31">
        <v>-159739960</v>
      </c>
      <c r="I680" s="32">
        <v>0</v>
      </c>
      <c r="J680" s="33">
        <v>0</v>
      </c>
      <c r="K680" s="33">
        <v>-46157501</v>
      </c>
      <c r="L680" s="33">
        <v>-205897461</v>
      </c>
      <c r="M680" s="33">
        <v>128709094</v>
      </c>
    </row>
    <row r="681" spans="1:13" ht="15">
      <c r="B681" s="34">
        <f>+B669</f>
        <v>45657</v>
      </c>
      <c r="C681" s="35">
        <f>SUM(C679:C680)</f>
        <v>2039708574</v>
      </c>
      <c r="D681" s="35">
        <f t="shared" ref="D681:M681" si="6">SUM(D679:D680)</f>
        <v>8643997</v>
      </c>
      <c r="E681" s="35">
        <f t="shared" si="6"/>
        <v>0</v>
      </c>
      <c r="F681" s="35">
        <f t="shared" si="6"/>
        <v>0</v>
      </c>
      <c r="G681" s="35">
        <f t="shared" si="6"/>
        <v>2048352571</v>
      </c>
      <c r="H681" s="35">
        <f t="shared" si="6"/>
        <v>-159739960</v>
      </c>
      <c r="I681" s="35">
        <f t="shared" si="6"/>
        <v>0</v>
      </c>
      <c r="J681" s="35">
        <f t="shared" si="6"/>
        <v>0</v>
      </c>
      <c r="K681" s="35">
        <f t="shared" si="6"/>
        <v>-46157501</v>
      </c>
      <c r="L681" s="35">
        <f t="shared" si="6"/>
        <v>-205897461</v>
      </c>
      <c r="M681" s="35">
        <f t="shared" si="6"/>
        <v>1842455110</v>
      </c>
    </row>
    <row r="682" spans="1:13" ht="15">
      <c r="B682" s="34">
        <f>+B670</f>
        <v>45291</v>
      </c>
      <c r="C682" s="35">
        <v>283752644</v>
      </c>
      <c r="D682" s="35">
        <v>42209914</v>
      </c>
      <c r="E682" s="35">
        <v>0</v>
      </c>
      <c r="F682" s="35">
        <v>0</v>
      </c>
      <c r="G682" s="35">
        <v>325962558</v>
      </c>
      <c r="H682" s="35">
        <v>-122024443</v>
      </c>
      <c r="I682" s="35">
        <v>0</v>
      </c>
      <c r="J682" s="35">
        <v>0</v>
      </c>
      <c r="K682" s="35">
        <v>-37715517</v>
      </c>
      <c r="L682" s="35">
        <v>-159739960</v>
      </c>
      <c r="M682" s="35">
        <v>166222598</v>
      </c>
    </row>
    <row r="684" spans="1:13">
      <c r="K684" s="36"/>
    </row>
    <row r="685" spans="1:13">
      <c r="B685" s="424" t="s">
        <v>693</v>
      </c>
    </row>
    <row r="687" spans="1:13" ht="15">
      <c r="A687" s="2"/>
      <c r="B687" s="446" t="s">
        <v>611</v>
      </c>
      <c r="C687" s="446"/>
      <c r="D687" s="446"/>
      <c r="E687" s="446"/>
    </row>
    <row r="688" spans="1:13" ht="15">
      <c r="B688" s="439" t="s">
        <v>110</v>
      </c>
      <c r="C688" s="439"/>
      <c r="D688" s="439"/>
      <c r="E688" s="439"/>
    </row>
    <row r="689" spans="2:5">
      <c r="B689" s="447" t="s">
        <v>612</v>
      </c>
      <c r="C689" s="447"/>
      <c r="D689" s="447"/>
      <c r="E689" s="447"/>
    </row>
    <row r="690" spans="2:5" ht="15" thickBot="1"/>
    <row r="691" spans="2:5" ht="15.75" thickBot="1">
      <c r="B691" s="448" t="s">
        <v>613</v>
      </c>
      <c r="C691" s="449"/>
      <c r="D691" s="449"/>
      <c r="E691" s="450"/>
    </row>
    <row r="692" spans="2:5">
      <c r="B692" s="451" t="s">
        <v>614</v>
      </c>
      <c r="C692" s="451" t="s">
        <v>55</v>
      </c>
      <c r="D692" s="451" t="s">
        <v>615</v>
      </c>
      <c r="E692" s="451" t="s">
        <v>616</v>
      </c>
    </row>
    <row r="693" spans="2:5" ht="15" thickBot="1">
      <c r="B693" s="452"/>
      <c r="C693" s="452"/>
      <c r="D693" s="452"/>
      <c r="E693" s="452"/>
    </row>
    <row r="694" spans="2:5">
      <c r="B694" s="4" t="s">
        <v>32</v>
      </c>
      <c r="C694" s="5">
        <v>5433000000</v>
      </c>
      <c r="D694" s="6">
        <v>0.13582500000000006</v>
      </c>
      <c r="E694" s="7">
        <v>0.21960329224528</v>
      </c>
    </row>
    <row r="695" spans="2:5">
      <c r="B695" s="8" t="s">
        <v>30</v>
      </c>
      <c r="C695" s="12">
        <v>5383000000</v>
      </c>
      <c r="D695" s="13">
        <v>0.13457500000000003</v>
      </c>
      <c r="E695" s="14">
        <v>0.21960329224528005</v>
      </c>
    </row>
    <row r="696" spans="2:5">
      <c r="B696" s="8" t="s">
        <v>28</v>
      </c>
      <c r="C696" s="12">
        <v>5383000000</v>
      </c>
      <c r="D696" s="13">
        <v>0.13457500000000006</v>
      </c>
      <c r="E696" s="14">
        <v>0.21960329224528002</v>
      </c>
    </row>
    <row r="697" spans="2:5">
      <c r="B697" s="8" t="s">
        <v>617</v>
      </c>
      <c r="C697" s="12">
        <v>5024000000</v>
      </c>
      <c r="D697" s="13">
        <v>0.12560000000000002</v>
      </c>
      <c r="E697" s="14">
        <v>0.21556600093618344</v>
      </c>
    </row>
    <row r="698" spans="2:5">
      <c r="B698" s="8" t="s">
        <v>618</v>
      </c>
      <c r="C698" s="12">
        <v>999000000</v>
      </c>
      <c r="D698" s="13">
        <v>2.4974999999999994E-2</v>
      </c>
      <c r="E698" s="14">
        <v>5.3537993446715563E-3</v>
      </c>
    </row>
    <row r="699" spans="2:5">
      <c r="B699" s="8" t="s">
        <v>619</v>
      </c>
      <c r="C699" s="12">
        <v>548000000</v>
      </c>
      <c r="D699" s="13">
        <v>1.37E-2</v>
      </c>
      <c r="E699" s="14">
        <v>3.1498673740053048E-3</v>
      </c>
    </row>
    <row r="700" spans="2:5">
      <c r="B700" s="8" t="s">
        <v>620</v>
      </c>
      <c r="C700" s="12">
        <v>689000000</v>
      </c>
      <c r="D700" s="13">
        <v>1.7225000000000001E-2</v>
      </c>
      <c r="E700" s="14">
        <v>4.7686846621937898E-3</v>
      </c>
    </row>
    <row r="701" spans="2:5">
      <c r="B701" s="8" t="s">
        <v>621</v>
      </c>
      <c r="C701" s="12">
        <v>1531000000</v>
      </c>
      <c r="D701" s="13">
        <v>3.827500000000001E-2</v>
      </c>
      <c r="E701" s="14">
        <v>9.9079419566234974E-3</v>
      </c>
    </row>
    <row r="702" spans="2:5">
      <c r="B702" s="8" t="s">
        <v>622</v>
      </c>
      <c r="C702" s="12">
        <v>959000000</v>
      </c>
      <c r="D702" s="13">
        <v>2.3975E-2</v>
      </c>
      <c r="E702" s="14">
        <v>4.9637228896863778E-3</v>
      </c>
    </row>
    <row r="703" spans="2:5">
      <c r="B703" s="8" t="s">
        <v>623</v>
      </c>
      <c r="C703" s="12">
        <v>1424000000</v>
      </c>
      <c r="D703" s="13">
        <v>3.56E-2</v>
      </c>
      <c r="E703" s="14">
        <v>1.0473552816352006E-2</v>
      </c>
    </row>
    <row r="704" spans="2:5">
      <c r="B704" s="8" t="s">
        <v>624</v>
      </c>
      <c r="C704" s="12">
        <v>715000000</v>
      </c>
      <c r="D704" s="13">
        <v>1.7874999999999999E-2</v>
      </c>
      <c r="E704" s="14">
        <v>4.5346387892026838E-3</v>
      </c>
    </row>
    <row r="705" spans="2:5">
      <c r="B705" s="8" t="s">
        <v>625</v>
      </c>
      <c r="C705" s="12">
        <v>321000000</v>
      </c>
      <c r="D705" s="13">
        <v>8.0250000000000009E-3</v>
      </c>
      <c r="E705" s="14">
        <v>2.7402870962708694E-3</v>
      </c>
    </row>
    <row r="706" spans="2:5">
      <c r="B706" s="8" t="s">
        <v>626</v>
      </c>
      <c r="C706" s="12">
        <v>1427000000</v>
      </c>
      <c r="D706" s="13">
        <v>3.5674999999999998E-2</v>
      </c>
      <c r="E706" s="14">
        <v>1.1868076142924015E-2</v>
      </c>
    </row>
    <row r="707" spans="2:5">
      <c r="B707" s="8" t="s">
        <v>627</v>
      </c>
      <c r="C707" s="12">
        <v>2443000000</v>
      </c>
      <c r="D707" s="13">
        <v>6.1074999999999997E-2</v>
      </c>
      <c r="E707" s="14">
        <v>2.0654548291465128E-2</v>
      </c>
    </row>
    <row r="708" spans="2:5">
      <c r="B708" s="8" t="s">
        <v>628</v>
      </c>
      <c r="C708" s="12">
        <v>1915000000</v>
      </c>
      <c r="D708" s="13">
        <v>4.7875000000000008E-2</v>
      </c>
      <c r="E708" s="14">
        <v>7.2359182399750347E-3</v>
      </c>
    </row>
    <row r="709" spans="2:5">
      <c r="B709" s="8" t="s">
        <v>629</v>
      </c>
      <c r="C709" s="12">
        <v>175000000</v>
      </c>
      <c r="D709" s="13">
        <v>4.3749999999999995E-3</v>
      </c>
      <c r="E709" s="14">
        <v>1.0239506943360897E-3</v>
      </c>
    </row>
    <row r="710" spans="2:5">
      <c r="B710" s="8" t="s">
        <v>630</v>
      </c>
      <c r="C710" s="12">
        <v>44000000</v>
      </c>
      <c r="D710" s="13">
        <v>1.0999999999999998E-3</v>
      </c>
      <c r="E710" s="14">
        <v>3.3156498673740051E-4</v>
      </c>
    </row>
    <row r="711" spans="2:5">
      <c r="B711" s="8" t="s">
        <v>631</v>
      </c>
      <c r="C711" s="12">
        <v>39000000</v>
      </c>
      <c r="D711" s="13">
        <v>9.7500000000000017E-4</v>
      </c>
      <c r="E711" s="14">
        <v>3.3156498673740051E-4</v>
      </c>
    </row>
    <row r="712" spans="2:5">
      <c r="B712" s="8" t="s">
        <v>632</v>
      </c>
      <c r="C712" s="12">
        <v>44000000</v>
      </c>
      <c r="D712" s="13">
        <v>1.0999999999999998E-3</v>
      </c>
      <c r="E712" s="14">
        <v>2.8280542986425336E-4</v>
      </c>
    </row>
    <row r="713" spans="2:5">
      <c r="B713" s="8" t="s">
        <v>633</v>
      </c>
      <c r="C713" s="12">
        <v>331000000</v>
      </c>
      <c r="D713" s="13">
        <v>8.2749999999999994E-3</v>
      </c>
      <c r="E713" s="14">
        <v>1.2189889218286786E-3</v>
      </c>
    </row>
    <row r="714" spans="2:5">
      <c r="B714" s="8" t="s">
        <v>634</v>
      </c>
      <c r="C714" s="12">
        <v>264000000</v>
      </c>
      <c r="D714" s="13">
        <v>6.6000000000000008E-3</v>
      </c>
      <c r="E714" s="14">
        <v>1.9016227180527381E-3</v>
      </c>
    </row>
    <row r="715" spans="2:5">
      <c r="B715" s="8" t="s">
        <v>635</v>
      </c>
      <c r="C715" s="12">
        <v>94000000</v>
      </c>
      <c r="D715" s="13">
        <v>2.3500000000000001E-3</v>
      </c>
      <c r="E715" s="14">
        <v>5.9486659385239499E-4</v>
      </c>
    </row>
    <row r="716" spans="2:5">
      <c r="B716" s="8" t="s">
        <v>636</v>
      </c>
      <c r="C716" s="12">
        <v>1511000000</v>
      </c>
      <c r="D716" s="13">
        <v>3.7774999999999996E-2</v>
      </c>
      <c r="E716" s="14">
        <v>1.4735138087065062E-2</v>
      </c>
    </row>
    <row r="717" spans="2:5">
      <c r="B717" s="8" t="s">
        <v>637</v>
      </c>
      <c r="C717" s="12">
        <v>569000000</v>
      </c>
      <c r="D717" s="13">
        <v>1.4224999999999998E-2</v>
      </c>
      <c r="E717" s="14">
        <v>4.4273677640817594E-3</v>
      </c>
    </row>
    <row r="718" spans="2:5">
      <c r="B718" s="15" t="s">
        <v>638</v>
      </c>
      <c r="C718" s="17">
        <v>25000000</v>
      </c>
      <c r="D718" s="18">
        <v>6.2500000000000001E-4</v>
      </c>
      <c r="E718" s="19">
        <v>0</v>
      </c>
    </row>
    <row r="719" spans="2:5">
      <c r="B719" s="15" t="s">
        <v>639</v>
      </c>
      <c r="C719" s="17">
        <v>100000000</v>
      </c>
      <c r="D719" s="18">
        <v>2.5000000000000001E-3</v>
      </c>
      <c r="E719" s="19">
        <v>0</v>
      </c>
    </row>
    <row r="720" spans="2:5">
      <c r="B720" s="15" t="s">
        <v>640</v>
      </c>
      <c r="C720" s="17">
        <v>100000000</v>
      </c>
      <c r="D720" s="18">
        <v>2.5000000000000001E-3</v>
      </c>
      <c r="E720" s="19">
        <v>0</v>
      </c>
    </row>
    <row r="721" spans="1:8">
      <c r="B721" s="15" t="s">
        <v>641</v>
      </c>
      <c r="C721" s="17">
        <v>200000000</v>
      </c>
      <c r="D721" s="18">
        <v>5.0000000000000001E-3</v>
      </c>
      <c r="E721" s="20">
        <v>0</v>
      </c>
    </row>
    <row r="722" spans="1:8">
      <c r="B722" s="15" t="s">
        <v>642</v>
      </c>
      <c r="C722" s="17">
        <v>25000000</v>
      </c>
      <c r="D722" s="18">
        <v>6.2500000000000001E-4</v>
      </c>
      <c r="E722" s="19">
        <v>0</v>
      </c>
    </row>
    <row r="723" spans="1:8">
      <c r="B723" s="15" t="s">
        <v>643</v>
      </c>
      <c r="C723" s="17">
        <v>75000000</v>
      </c>
      <c r="D723" s="18">
        <v>1.8749999999999999E-3</v>
      </c>
      <c r="E723" s="19">
        <v>0</v>
      </c>
    </row>
    <row r="724" spans="1:8">
      <c r="B724" s="15" t="s">
        <v>644</v>
      </c>
      <c r="C724" s="17">
        <v>50000000</v>
      </c>
      <c r="D724" s="18">
        <v>1.25E-3</v>
      </c>
      <c r="E724" s="19">
        <v>0</v>
      </c>
    </row>
    <row r="725" spans="1:8">
      <c r="B725" s="15" t="s">
        <v>645</v>
      </c>
      <c r="C725" s="17">
        <v>35000000</v>
      </c>
      <c r="D725" s="18">
        <v>8.7500000000000002E-4</v>
      </c>
      <c r="E725" s="20">
        <v>0</v>
      </c>
    </row>
    <row r="726" spans="1:8">
      <c r="B726" s="15" t="s">
        <v>646</v>
      </c>
      <c r="C726" s="17">
        <v>400000000</v>
      </c>
      <c r="D726" s="18">
        <v>0.01</v>
      </c>
      <c r="E726" s="19">
        <v>0</v>
      </c>
    </row>
    <row r="727" spans="1:8">
      <c r="B727" s="15" t="s">
        <v>647</v>
      </c>
      <c r="C727" s="17">
        <v>50000000</v>
      </c>
      <c r="D727" s="18">
        <v>1.25E-3</v>
      </c>
      <c r="E727" s="19">
        <v>0</v>
      </c>
    </row>
    <row r="728" spans="1:8">
      <c r="B728" s="15" t="s">
        <v>648</v>
      </c>
      <c r="C728" s="17">
        <v>12000000</v>
      </c>
      <c r="D728" s="18">
        <v>2.9999999999999997E-4</v>
      </c>
      <c r="E728" s="19">
        <v>0</v>
      </c>
    </row>
    <row r="729" spans="1:8">
      <c r="B729" s="15" t="s">
        <v>649</v>
      </c>
      <c r="C729" s="17">
        <v>100000000</v>
      </c>
      <c r="D729" s="18">
        <v>2.5000000000000001E-3</v>
      </c>
      <c r="E729" s="19">
        <v>0</v>
      </c>
    </row>
    <row r="730" spans="1:8">
      <c r="B730" s="15" t="s">
        <v>650</v>
      </c>
      <c r="C730" s="17">
        <v>12000000</v>
      </c>
      <c r="D730" s="18">
        <v>2.9999999999999997E-4</v>
      </c>
      <c r="E730" s="19">
        <v>0</v>
      </c>
    </row>
    <row r="731" spans="1:8">
      <c r="B731" s="15" t="s">
        <v>651</v>
      </c>
      <c r="C731" s="17">
        <v>1514000000</v>
      </c>
      <c r="D731" s="18">
        <v>3.7850000000000002E-2</v>
      </c>
      <c r="E731" s="19">
        <v>1.4764393821188951E-2</v>
      </c>
    </row>
    <row r="732" spans="1:8">
      <c r="B732" s="15" t="s">
        <v>652</v>
      </c>
      <c r="C732" s="17">
        <v>9000000</v>
      </c>
      <c r="D732" s="18">
        <v>2.2499999999999999E-4</v>
      </c>
      <c r="E732" s="19">
        <v>8.7767202371664851E-5</v>
      </c>
    </row>
    <row r="733" spans="1:8" ht="15" thickBot="1">
      <c r="B733" s="15" t="s">
        <v>653</v>
      </c>
      <c r="C733" s="17">
        <v>28000000</v>
      </c>
      <c r="D733" s="18">
        <v>6.9999999999999999E-4</v>
      </c>
      <c r="E733" s="19">
        <v>2.7305351848962395E-4</v>
      </c>
    </row>
    <row r="734" spans="1:8" ht="15.75" thickBot="1">
      <c r="B734" s="328" t="s">
        <v>73</v>
      </c>
      <c r="C734" s="21">
        <f>SUM(C694:C733)</f>
        <v>40000000000</v>
      </c>
      <c r="D734" s="22">
        <f>SUM(D694:D733)</f>
        <v>0.99999999999999989</v>
      </c>
      <c r="E734" s="22">
        <f>SUM(E694:E733)</f>
        <v>1.0000000000000002</v>
      </c>
    </row>
    <row r="736" spans="1:8" ht="15">
      <c r="A736"/>
      <c r="B736" s="339" t="s">
        <v>129</v>
      </c>
      <c r="C736" s="341"/>
      <c r="D736" s="341"/>
      <c r="E736" s="341"/>
      <c r="F736" s="341"/>
      <c r="G736"/>
      <c r="H736"/>
    </row>
    <row r="737" spans="1:8" ht="15">
      <c r="A737"/>
      <c r="B737" s="339" t="s">
        <v>110</v>
      </c>
      <c r="C737" s="341"/>
      <c r="D737" s="341"/>
      <c r="E737" s="341"/>
      <c r="F737" s="341"/>
      <c r="G737"/>
      <c r="H737"/>
    </row>
    <row r="738" spans="1:8" ht="15">
      <c r="A738"/>
      <c r="B738" s="340" t="s">
        <v>654</v>
      </c>
      <c r="C738" s="341"/>
      <c r="D738" s="341"/>
      <c r="E738" s="341"/>
      <c r="F738" s="341"/>
      <c r="G738"/>
      <c r="H738"/>
    </row>
    <row r="739" spans="1:8" ht="15">
      <c r="A739"/>
      <c r="B739" s="229" t="s">
        <v>113</v>
      </c>
      <c r="C739" s="229"/>
      <c r="D739" s="229"/>
      <c r="G739"/>
      <c r="H739"/>
    </row>
    <row r="740" spans="1:8" ht="15">
      <c r="A740"/>
      <c r="B740" s="1" t="s">
        <v>655</v>
      </c>
      <c r="G740"/>
      <c r="H740"/>
    </row>
    <row r="741" spans="1:8" ht="15">
      <c r="A741"/>
      <c r="B741" s="225" t="s">
        <v>656</v>
      </c>
      <c r="C741" s="225" t="s">
        <v>657</v>
      </c>
      <c r="D741" s="225" t="s">
        <v>658</v>
      </c>
      <c r="E741" s="192">
        <f>+BBGG!D7</f>
        <v>45657</v>
      </c>
      <c r="F741" s="192">
        <f>+BBGG!E7</f>
        <v>45291</v>
      </c>
      <c r="G741"/>
      <c r="H741"/>
    </row>
    <row r="742" spans="1:8" ht="15">
      <c r="A742"/>
      <c r="B742" s="52" t="s">
        <v>659</v>
      </c>
      <c r="C742" s="52" t="s">
        <v>660</v>
      </c>
      <c r="D742" s="52" t="s">
        <v>661</v>
      </c>
      <c r="E742" s="343">
        <v>1435524442</v>
      </c>
      <c r="F742" s="48">
        <v>1286219897</v>
      </c>
      <c r="G742"/>
      <c r="H742"/>
    </row>
    <row r="743" spans="1:8" ht="15">
      <c r="A743"/>
      <c r="B743" s="52" t="s">
        <v>659</v>
      </c>
      <c r="C743" s="52" t="s">
        <v>660</v>
      </c>
      <c r="D743" s="52" t="s">
        <v>662</v>
      </c>
      <c r="E743" s="120">
        <v>66781264</v>
      </c>
      <c r="F743" s="48">
        <v>0</v>
      </c>
      <c r="G743"/>
      <c r="H743"/>
    </row>
    <row r="744" spans="1:8" ht="15">
      <c r="A744"/>
      <c r="B744" s="52" t="s">
        <v>663</v>
      </c>
      <c r="C744" s="52" t="s">
        <v>103</v>
      </c>
      <c r="D744" s="52" t="s">
        <v>664</v>
      </c>
      <c r="E744" s="120">
        <v>0</v>
      </c>
      <c r="F744" s="48">
        <v>17691289</v>
      </c>
      <c r="G744"/>
      <c r="H744"/>
    </row>
    <row r="745" spans="1:8" ht="15">
      <c r="A745"/>
      <c r="B745" s="52" t="s">
        <v>665</v>
      </c>
      <c r="C745" s="52" t="s">
        <v>666</v>
      </c>
      <c r="D745" s="52" t="s">
        <v>664</v>
      </c>
      <c r="E745" s="120">
        <v>0</v>
      </c>
      <c r="F745" s="48">
        <v>93466</v>
      </c>
      <c r="G745"/>
      <c r="H745"/>
    </row>
    <row r="746" spans="1:8" ht="15">
      <c r="A746"/>
      <c r="B746" s="52" t="s">
        <v>630</v>
      </c>
      <c r="C746" s="52" t="s">
        <v>667</v>
      </c>
      <c r="D746" s="52" t="s">
        <v>664</v>
      </c>
      <c r="E746" s="120">
        <v>0</v>
      </c>
      <c r="F746" s="48">
        <v>2810000</v>
      </c>
      <c r="G746"/>
      <c r="H746"/>
    </row>
    <row r="747" spans="1:8" ht="15">
      <c r="A747"/>
      <c r="B747" s="52" t="s">
        <v>625</v>
      </c>
      <c r="C747" s="52" t="s">
        <v>667</v>
      </c>
      <c r="D747" s="52" t="s">
        <v>664</v>
      </c>
      <c r="E747" s="120">
        <v>0</v>
      </c>
      <c r="F747" s="48">
        <v>10435658</v>
      </c>
      <c r="G747"/>
      <c r="H747"/>
    </row>
    <row r="748" spans="1:8" ht="15">
      <c r="A748"/>
      <c r="B748" s="52" t="s">
        <v>668</v>
      </c>
      <c r="C748" s="52" t="s">
        <v>669</v>
      </c>
      <c r="D748" s="52" t="s">
        <v>664</v>
      </c>
      <c r="E748" s="120">
        <v>0</v>
      </c>
      <c r="F748" s="48">
        <v>240000</v>
      </c>
      <c r="G748"/>
      <c r="H748"/>
    </row>
    <row r="749" spans="1:8" ht="15">
      <c r="A749"/>
      <c r="B749" s="52" t="s">
        <v>670</v>
      </c>
      <c r="C749" s="52" t="s">
        <v>669</v>
      </c>
      <c r="D749" s="52" t="s">
        <v>664</v>
      </c>
      <c r="E749" s="120">
        <v>0</v>
      </c>
      <c r="F749" s="48">
        <v>196000</v>
      </c>
      <c r="G749"/>
      <c r="H749"/>
    </row>
    <row r="750" spans="1:8" ht="15">
      <c r="A750"/>
      <c r="B750" s="44" t="s">
        <v>410</v>
      </c>
      <c r="C750" s="44"/>
      <c r="D750" s="44"/>
      <c r="E750" s="101">
        <f>SUM(E742:E749)</f>
        <v>1502305706</v>
      </c>
      <c r="F750" s="101">
        <f>SUM(F742:F749)</f>
        <v>1317686310</v>
      </c>
      <c r="G750"/>
      <c r="H750"/>
    </row>
    <row r="751" spans="1:8" ht="15">
      <c r="A751"/>
      <c r="G751"/>
      <c r="H751"/>
    </row>
    <row r="752" spans="1:8" ht="15">
      <c r="A752"/>
      <c r="B752" s="229" t="s">
        <v>115</v>
      </c>
      <c r="C752" s="229"/>
      <c r="D752" s="229"/>
      <c r="E752" s="39"/>
      <c r="G752"/>
      <c r="H752"/>
    </row>
    <row r="753" spans="1:8" ht="15">
      <c r="A753"/>
      <c r="B753" s="1" t="s">
        <v>671</v>
      </c>
      <c r="G753"/>
      <c r="H753"/>
    </row>
    <row r="754" spans="1:8" ht="15">
      <c r="A754"/>
      <c r="B754" s="331" t="s">
        <v>656</v>
      </c>
      <c r="C754" s="225" t="s">
        <v>657</v>
      </c>
      <c r="D754" s="225" t="s">
        <v>658</v>
      </c>
      <c r="E754" s="103">
        <f>+E741</f>
        <v>45657</v>
      </c>
      <c r="F754" s="103">
        <f>+F741</f>
        <v>45291</v>
      </c>
      <c r="G754"/>
      <c r="H754"/>
    </row>
    <row r="755" spans="1:8" ht="15">
      <c r="A755"/>
      <c r="B755" s="52" t="s">
        <v>672</v>
      </c>
      <c r="C755" s="52" t="s">
        <v>61</v>
      </c>
      <c r="D755" s="52" t="s">
        <v>673</v>
      </c>
      <c r="E755" s="382">
        <v>0</v>
      </c>
      <c r="F755" s="383">
        <v>1010067</v>
      </c>
      <c r="G755"/>
      <c r="H755"/>
    </row>
    <row r="756" spans="1:8" ht="15">
      <c r="A756"/>
      <c r="B756" s="52" t="s">
        <v>674</v>
      </c>
      <c r="C756" s="52" t="s">
        <v>33</v>
      </c>
      <c r="D756" s="52" t="s">
        <v>673</v>
      </c>
      <c r="E756" s="382">
        <v>0</v>
      </c>
      <c r="F756" s="383">
        <v>2178000</v>
      </c>
      <c r="G756"/>
      <c r="H756"/>
    </row>
    <row r="757" spans="1:8" ht="15">
      <c r="A757"/>
      <c r="B757" s="52" t="s">
        <v>675</v>
      </c>
      <c r="C757" s="52" t="s">
        <v>669</v>
      </c>
      <c r="D757" s="52" t="s">
        <v>673</v>
      </c>
      <c r="E757" s="382">
        <v>0</v>
      </c>
      <c r="F757" s="383">
        <v>16500000</v>
      </c>
      <c r="G757"/>
      <c r="H757"/>
    </row>
    <row r="758" spans="1:8" ht="15">
      <c r="A758"/>
      <c r="B758" s="52" t="s">
        <v>668</v>
      </c>
      <c r="C758" s="52" t="s">
        <v>669</v>
      </c>
      <c r="D758" s="52" t="s">
        <v>673</v>
      </c>
      <c r="E758" s="382">
        <v>0</v>
      </c>
      <c r="F758" s="383">
        <v>8250000</v>
      </c>
      <c r="G758"/>
      <c r="H758"/>
    </row>
    <row r="759" spans="1:8" ht="15">
      <c r="A759"/>
      <c r="B759" s="52" t="s">
        <v>670</v>
      </c>
      <c r="C759" s="52" t="s">
        <v>669</v>
      </c>
      <c r="D759" s="52" t="s">
        <v>673</v>
      </c>
      <c r="E759" s="382">
        <v>0</v>
      </c>
      <c r="F759" s="383">
        <v>16500000</v>
      </c>
      <c r="G759"/>
      <c r="H759"/>
    </row>
    <row r="760" spans="1:8" ht="15">
      <c r="A760"/>
      <c r="B760" s="52" t="s">
        <v>659</v>
      </c>
      <c r="C760" s="52" t="s">
        <v>660</v>
      </c>
      <c r="D760" s="52" t="s">
        <v>662</v>
      </c>
      <c r="E760" s="382">
        <v>0</v>
      </c>
      <c r="F760" s="383">
        <v>59012181</v>
      </c>
      <c r="G760"/>
      <c r="H760"/>
    </row>
    <row r="761" spans="1:8" ht="15">
      <c r="A761"/>
      <c r="B761" s="87" t="s">
        <v>410</v>
      </c>
      <c r="C761" s="87"/>
      <c r="D761" s="87"/>
      <c r="E761" s="101">
        <f>SUM(E755:E760)</f>
        <v>0</v>
      </c>
      <c r="F761" s="101">
        <f>SUM(F755:F760)</f>
        <v>103450248</v>
      </c>
      <c r="G761"/>
      <c r="H761"/>
    </row>
    <row r="762" spans="1:8" ht="15">
      <c r="A762"/>
      <c r="G762"/>
      <c r="H762"/>
    </row>
    <row r="763" spans="1:8" ht="15">
      <c r="A763"/>
      <c r="B763" s="40" t="s">
        <v>676</v>
      </c>
      <c r="C763" s="40"/>
      <c r="D763" s="40"/>
      <c r="G763"/>
      <c r="H763"/>
    </row>
    <row r="764" spans="1:8" ht="15">
      <c r="A764"/>
      <c r="B764" s="384" t="s">
        <v>676</v>
      </c>
      <c r="C764" s="225" t="s">
        <v>657</v>
      </c>
      <c r="D764" s="225" t="s">
        <v>658</v>
      </c>
      <c r="E764" s="117">
        <f>+E754</f>
        <v>45657</v>
      </c>
      <c r="F764" s="117">
        <f>+F754</f>
        <v>45291</v>
      </c>
      <c r="G764"/>
      <c r="H764"/>
    </row>
    <row r="765" spans="1:8" ht="15">
      <c r="A765"/>
      <c r="B765" s="52" t="s">
        <v>659</v>
      </c>
      <c r="C765" s="52" t="s">
        <v>660</v>
      </c>
      <c r="D765" s="52" t="s">
        <v>661</v>
      </c>
      <c r="E765" s="327">
        <v>14771100058</v>
      </c>
      <c r="F765" s="342">
        <v>12369564466</v>
      </c>
      <c r="G765"/>
      <c r="H765"/>
    </row>
    <row r="766" spans="1:8" ht="15">
      <c r="A766"/>
      <c r="B766" s="52" t="s">
        <v>659</v>
      </c>
      <c r="C766" s="52" t="s">
        <v>660</v>
      </c>
      <c r="D766" s="52" t="s">
        <v>677</v>
      </c>
      <c r="E766" s="327">
        <v>6137264454</v>
      </c>
      <c r="F766" s="342">
        <v>5668580953</v>
      </c>
      <c r="G766"/>
      <c r="H766"/>
    </row>
    <row r="767" spans="1:8" ht="15">
      <c r="A767"/>
      <c r="B767" s="52" t="s">
        <v>659</v>
      </c>
      <c r="C767" s="52" t="s">
        <v>660</v>
      </c>
      <c r="D767" s="52" t="s">
        <v>673</v>
      </c>
      <c r="E767" s="327">
        <v>1377494450</v>
      </c>
      <c r="F767" s="342">
        <v>1158495000</v>
      </c>
      <c r="G767"/>
      <c r="H767"/>
    </row>
    <row r="768" spans="1:8" ht="15">
      <c r="A768"/>
      <c r="B768" s="52" t="s">
        <v>659</v>
      </c>
      <c r="C768" s="52" t="s">
        <v>660</v>
      </c>
      <c r="D768" s="52" t="s">
        <v>662</v>
      </c>
      <c r="E768" s="327">
        <v>641795580</v>
      </c>
      <c r="F768" s="342">
        <v>681471153</v>
      </c>
      <c r="G768"/>
      <c r="H768"/>
    </row>
    <row r="769" spans="1:8" ht="15">
      <c r="A769"/>
      <c r="B769" s="52" t="s">
        <v>672</v>
      </c>
      <c r="C769" s="52" t="s">
        <v>61</v>
      </c>
      <c r="D769" s="52" t="s">
        <v>662</v>
      </c>
      <c r="E769" s="327">
        <v>1719</v>
      </c>
      <c r="F769" s="342">
        <v>25541</v>
      </c>
      <c r="G769"/>
      <c r="H769"/>
    </row>
    <row r="770" spans="1:8" ht="15">
      <c r="A770"/>
      <c r="B770" s="52" t="s">
        <v>678</v>
      </c>
      <c r="C770" s="52" t="s">
        <v>103</v>
      </c>
      <c r="D770" s="52" t="s">
        <v>673</v>
      </c>
      <c r="E770" s="327">
        <v>4637619</v>
      </c>
      <c r="F770" s="342">
        <v>3119379</v>
      </c>
      <c r="G770"/>
      <c r="H770"/>
    </row>
    <row r="771" spans="1:8" ht="15">
      <c r="A771"/>
      <c r="B771" s="52" t="s">
        <v>625</v>
      </c>
      <c r="C771" s="52" t="s">
        <v>666</v>
      </c>
      <c r="D771" s="52" t="s">
        <v>662</v>
      </c>
      <c r="E771" s="327">
        <v>25577</v>
      </c>
      <c r="F771" s="342">
        <v>0</v>
      </c>
      <c r="G771"/>
      <c r="H771"/>
    </row>
    <row r="772" spans="1:8" ht="15">
      <c r="A772"/>
      <c r="B772" s="52" t="s">
        <v>30</v>
      </c>
      <c r="C772" s="52" t="s">
        <v>669</v>
      </c>
      <c r="D772" s="52" t="s">
        <v>662</v>
      </c>
      <c r="E772" s="327">
        <v>322744</v>
      </c>
      <c r="F772" s="342">
        <v>291368</v>
      </c>
      <c r="G772"/>
      <c r="H772"/>
    </row>
    <row r="773" spans="1:8" ht="15">
      <c r="A773"/>
      <c r="B773" s="52" t="s">
        <v>30</v>
      </c>
      <c r="C773" s="52" t="s">
        <v>669</v>
      </c>
      <c r="D773" s="52" t="s">
        <v>673</v>
      </c>
      <c r="E773" s="327">
        <v>15478655</v>
      </c>
      <c r="F773" s="342">
        <v>0</v>
      </c>
      <c r="G773"/>
      <c r="H773"/>
    </row>
    <row r="774" spans="1:8" ht="15">
      <c r="A774"/>
      <c r="B774" s="52" t="s">
        <v>28</v>
      </c>
      <c r="C774" s="52" t="s">
        <v>669</v>
      </c>
      <c r="D774" s="52" t="s">
        <v>662</v>
      </c>
      <c r="E774" s="327">
        <v>238223</v>
      </c>
      <c r="F774" s="342">
        <v>119375</v>
      </c>
      <c r="G774"/>
      <c r="H774"/>
    </row>
    <row r="775" spans="1:8" ht="15">
      <c r="A775"/>
      <c r="B775" s="52" t="s">
        <v>28</v>
      </c>
      <c r="C775" s="52" t="s">
        <v>669</v>
      </c>
      <c r="D775" s="52" t="s">
        <v>673</v>
      </c>
      <c r="E775" s="327">
        <v>15533350</v>
      </c>
      <c r="F775" s="342">
        <v>0</v>
      </c>
      <c r="G775"/>
      <c r="H775"/>
    </row>
    <row r="776" spans="1:8" ht="15">
      <c r="A776"/>
      <c r="B776" s="52" t="s">
        <v>679</v>
      </c>
      <c r="C776" s="52" t="s">
        <v>666</v>
      </c>
      <c r="D776" s="52" t="s">
        <v>680</v>
      </c>
      <c r="E776" s="327">
        <v>154930</v>
      </c>
      <c r="F776" s="342">
        <v>0</v>
      </c>
      <c r="G776"/>
      <c r="H776"/>
    </row>
    <row r="777" spans="1:8" ht="15">
      <c r="A777"/>
      <c r="B777" s="52" t="s">
        <v>678</v>
      </c>
      <c r="C777" s="52" t="s">
        <v>103</v>
      </c>
      <c r="D777" s="52" t="s">
        <v>662</v>
      </c>
      <c r="E777" s="327">
        <v>70895</v>
      </c>
      <c r="F777" s="342">
        <v>7520</v>
      </c>
      <c r="G777"/>
      <c r="H777"/>
    </row>
    <row r="778" spans="1:8" ht="15">
      <c r="A778"/>
      <c r="B778" s="52" t="s">
        <v>681</v>
      </c>
      <c r="C778" s="52" t="s">
        <v>666</v>
      </c>
      <c r="D778" s="52" t="s">
        <v>662</v>
      </c>
      <c r="E778" s="327">
        <v>128173</v>
      </c>
      <c r="F778" s="342">
        <v>0</v>
      </c>
      <c r="G778"/>
      <c r="H778"/>
    </row>
    <row r="779" spans="1:8" ht="15">
      <c r="A779"/>
      <c r="B779" s="52" t="s">
        <v>682</v>
      </c>
      <c r="C779" s="52" t="s">
        <v>666</v>
      </c>
      <c r="D779" s="52" t="s">
        <v>662</v>
      </c>
      <c r="E779" s="327">
        <v>77812</v>
      </c>
      <c r="F779" s="342">
        <v>17501</v>
      </c>
      <c r="G779"/>
      <c r="H779"/>
    </row>
    <row r="780" spans="1:8" ht="15">
      <c r="A780"/>
      <c r="B780" s="52" t="s">
        <v>665</v>
      </c>
      <c r="C780" s="52" t="s">
        <v>666</v>
      </c>
      <c r="D780" s="52" t="s">
        <v>662</v>
      </c>
      <c r="E780" s="327">
        <v>40645</v>
      </c>
      <c r="F780" s="342">
        <v>4083</v>
      </c>
      <c r="G780"/>
      <c r="H780"/>
    </row>
    <row r="781" spans="1:8" ht="15">
      <c r="A781"/>
      <c r="B781" s="52" t="s">
        <v>32</v>
      </c>
      <c r="C781" s="52" t="s">
        <v>666</v>
      </c>
      <c r="D781" s="52" t="s">
        <v>662</v>
      </c>
      <c r="E781" s="327">
        <v>3691</v>
      </c>
      <c r="F781" s="342">
        <v>3500</v>
      </c>
      <c r="G781"/>
      <c r="H781"/>
    </row>
    <row r="782" spans="1:8" ht="15">
      <c r="A782"/>
      <c r="B782" s="52" t="s">
        <v>32</v>
      </c>
      <c r="C782" s="52" t="s">
        <v>669</v>
      </c>
      <c r="D782" s="52" t="s">
        <v>673</v>
      </c>
      <c r="E782" s="327">
        <v>15478655</v>
      </c>
      <c r="F782" s="342">
        <v>0</v>
      </c>
      <c r="G782"/>
      <c r="H782"/>
    </row>
    <row r="783" spans="1:8" ht="15">
      <c r="A783"/>
      <c r="B783" s="52" t="s">
        <v>683</v>
      </c>
      <c r="C783" s="52" t="s">
        <v>61</v>
      </c>
      <c r="D783" s="52" t="s">
        <v>673</v>
      </c>
      <c r="E783" s="327">
        <v>0</v>
      </c>
      <c r="F783" s="342">
        <v>3077034</v>
      </c>
      <c r="G783"/>
      <c r="H783"/>
    </row>
    <row r="784" spans="1:8" ht="15">
      <c r="A784"/>
      <c r="B784" s="52" t="s">
        <v>684</v>
      </c>
      <c r="C784" s="52" t="s">
        <v>666</v>
      </c>
      <c r="D784" s="52" t="s">
        <v>662</v>
      </c>
      <c r="E784" s="327">
        <v>2066318</v>
      </c>
      <c r="F784" s="342">
        <v>0</v>
      </c>
      <c r="G784"/>
      <c r="H784"/>
    </row>
    <row r="785" spans="1:8" ht="15">
      <c r="A785"/>
      <c r="B785" s="52" t="s">
        <v>683</v>
      </c>
      <c r="C785" s="52" t="s">
        <v>61</v>
      </c>
      <c r="D785" s="52" t="s">
        <v>662</v>
      </c>
      <c r="E785" s="327">
        <v>865666</v>
      </c>
      <c r="F785" s="342">
        <v>149402</v>
      </c>
      <c r="G785"/>
      <c r="H785"/>
    </row>
    <row r="786" spans="1:8" ht="15">
      <c r="A786"/>
      <c r="B786" s="52" t="s">
        <v>625</v>
      </c>
      <c r="C786" s="52" t="s">
        <v>666</v>
      </c>
      <c r="D786" s="52" t="s">
        <v>673</v>
      </c>
      <c r="E786" s="327">
        <v>2791539</v>
      </c>
      <c r="F786" s="342">
        <v>2154729</v>
      </c>
      <c r="G786"/>
      <c r="H786"/>
    </row>
    <row r="787" spans="1:8" ht="15">
      <c r="A787"/>
      <c r="B787" s="385" t="s">
        <v>685</v>
      </c>
      <c r="C787" s="386"/>
      <c r="D787" s="386"/>
      <c r="E787" s="387">
        <f>SUM(E765:E786)</f>
        <v>22985570753</v>
      </c>
      <c r="F787" s="387">
        <f>SUM(F765:F786)</f>
        <v>19887081004</v>
      </c>
      <c r="G787"/>
      <c r="H787"/>
    </row>
    <row r="788" spans="1:8" ht="15">
      <c r="A788"/>
      <c r="G788"/>
      <c r="H788"/>
    </row>
    <row r="789" spans="1:8" ht="15">
      <c r="A789"/>
      <c r="B789" s="40" t="s">
        <v>686</v>
      </c>
      <c r="C789" s="40"/>
      <c r="D789" s="40"/>
      <c r="G789"/>
      <c r="H789"/>
    </row>
    <row r="790" spans="1:8" ht="30">
      <c r="A790"/>
      <c r="B790" s="338" t="s">
        <v>687</v>
      </c>
      <c r="C790" s="225" t="s">
        <v>657</v>
      </c>
      <c r="D790" s="41" t="s">
        <v>658</v>
      </c>
      <c r="E790" s="333">
        <f>+E764</f>
        <v>45657</v>
      </c>
      <c r="F790" s="333">
        <f>+F764</f>
        <v>45291</v>
      </c>
      <c r="G790"/>
      <c r="H790"/>
    </row>
    <row r="791" spans="1:8" ht="15">
      <c r="A791"/>
      <c r="B791" s="52" t="s">
        <v>659</v>
      </c>
      <c r="C791" s="52" t="s">
        <v>660</v>
      </c>
      <c r="D791" s="52" t="s">
        <v>673</v>
      </c>
      <c r="E791" s="334">
        <v>272727</v>
      </c>
      <c r="F791" s="342">
        <v>0</v>
      </c>
      <c r="G791"/>
      <c r="H791"/>
    </row>
    <row r="792" spans="1:8" ht="15">
      <c r="A792"/>
      <c r="B792" s="337" t="s">
        <v>688</v>
      </c>
      <c r="C792" s="335"/>
      <c r="D792" s="335"/>
      <c r="E792" s="336">
        <f>SUM(E791:E791)</f>
        <v>272727</v>
      </c>
      <c r="F792" s="332">
        <f>SUM(F791:F791)</f>
        <v>0</v>
      </c>
      <c r="G792"/>
      <c r="H792" s="350"/>
    </row>
    <row r="793" spans="1:8" ht="15">
      <c r="A793"/>
      <c r="G793"/>
      <c r="H793"/>
    </row>
    <row r="794" spans="1:8" ht="15">
      <c r="A794"/>
      <c r="B794" s="445" t="s">
        <v>689</v>
      </c>
      <c r="C794" s="445"/>
      <c r="D794" s="445"/>
      <c r="E794" s="445"/>
      <c r="F794" s="445"/>
      <c r="G794" s="445"/>
      <c r="H794" s="445"/>
    </row>
    <row r="795" spans="1:8" ht="15">
      <c r="A795"/>
      <c r="B795" s="445" t="s">
        <v>690</v>
      </c>
      <c r="C795" s="445"/>
      <c r="D795" s="445"/>
      <c r="E795" s="445"/>
      <c r="F795" s="445"/>
      <c r="G795" s="445"/>
      <c r="H795" s="445"/>
    </row>
  </sheetData>
  <mergeCells count="140">
    <mergeCell ref="B112:H112"/>
    <mergeCell ref="B108:H109"/>
    <mergeCell ref="B113:H128"/>
    <mergeCell ref="B190:H190"/>
    <mergeCell ref="B146:H146"/>
    <mergeCell ref="B148:H149"/>
    <mergeCell ref="B153:H154"/>
    <mergeCell ref="B156:H156"/>
    <mergeCell ref="B158:H171"/>
    <mergeCell ref="B185:H186"/>
    <mergeCell ref="B23:H23"/>
    <mergeCell ref="B25:C25"/>
    <mergeCell ref="E25:F25"/>
    <mergeCell ref="B26:C26"/>
    <mergeCell ref="B27:C27"/>
    <mergeCell ref="E27:F27"/>
    <mergeCell ref="B2:F2"/>
    <mergeCell ref="B3:F3"/>
    <mergeCell ref="B4:F4"/>
    <mergeCell ref="B15:F15"/>
    <mergeCell ref="B17:H21"/>
    <mergeCell ref="B31:C31"/>
    <mergeCell ref="B32:C32"/>
    <mergeCell ref="E32:F32"/>
    <mergeCell ref="B33:C33"/>
    <mergeCell ref="E33:F33"/>
    <mergeCell ref="B28:C28"/>
    <mergeCell ref="E28:F28"/>
    <mergeCell ref="B29:C29"/>
    <mergeCell ref="E29:F29"/>
    <mergeCell ref="B30:C30"/>
    <mergeCell ref="B42:H43"/>
    <mergeCell ref="B49:H49"/>
    <mergeCell ref="B56:C56"/>
    <mergeCell ref="B58:H58"/>
    <mergeCell ref="B34:D34"/>
    <mergeCell ref="E34:F34"/>
    <mergeCell ref="B35:C35"/>
    <mergeCell ref="E35:F35"/>
    <mergeCell ref="B36:C36"/>
    <mergeCell ref="E36:F36"/>
    <mergeCell ref="B100:H100"/>
    <mergeCell ref="C201:C202"/>
    <mergeCell ref="D201:D202"/>
    <mergeCell ref="B85:H85"/>
    <mergeCell ref="D86:H86"/>
    <mergeCell ref="D87:H87"/>
    <mergeCell ref="D88:H88"/>
    <mergeCell ref="D89:H89"/>
    <mergeCell ref="B65:C65"/>
    <mergeCell ref="B66:E66"/>
    <mergeCell ref="B70:H70"/>
    <mergeCell ref="B77:H77"/>
    <mergeCell ref="B79:H79"/>
    <mergeCell ref="B103:H103"/>
    <mergeCell ref="B175:H177"/>
    <mergeCell ref="B181:H181"/>
    <mergeCell ref="B130:H130"/>
    <mergeCell ref="B132:D132"/>
    <mergeCell ref="B133:D133"/>
    <mergeCell ref="B135:H135"/>
    <mergeCell ref="B137:H137"/>
    <mergeCell ref="B139:H144"/>
    <mergeCell ref="B104:H104"/>
    <mergeCell ref="B106:H106"/>
    <mergeCell ref="B325:H325"/>
    <mergeCell ref="B345:D345"/>
    <mergeCell ref="B412:H412"/>
    <mergeCell ref="B414:H414"/>
    <mergeCell ref="B416:H416"/>
    <mergeCell ref="B192:H192"/>
    <mergeCell ref="B194:H194"/>
    <mergeCell ref="B199:H199"/>
    <mergeCell ref="B201:B202"/>
    <mergeCell ref="B219:H219"/>
    <mergeCell ref="B221:B222"/>
    <mergeCell ref="B230:H231"/>
    <mergeCell ref="B279:H279"/>
    <mergeCell ref="B291:H291"/>
    <mergeCell ref="B298:H299"/>
    <mergeCell ref="B301:H301"/>
    <mergeCell ref="B304:H304"/>
    <mergeCell ref="B306:D306"/>
    <mergeCell ref="B316:D316"/>
    <mergeCell ref="B465:H465"/>
    <mergeCell ref="B467:H467"/>
    <mergeCell ref="B476:H476"/>
    <mergeCell ref="B484:H484"/>
    <mergeCell ref="B499:H499"/>
    <mergeCell ref="B423:H423"/>
    <mergeCell ref="B430:H430"/>
    <mergeCell ref="B432:H432"/>
    <mergeCell ref="B453:H453"/>
    <mergeCell ref="B455:H455"/>
    <mergeCell ref="B529:H529"/>
    <mergeCell ref="B531:H531"/>
    <mergeCell ref="B533:H533"/>
    <mergeCell ref="B535:H535"/>
    <mergeCell ref="B539:H540"/>
    <mergeCell ref="B510:H511"/>
    <mergeCell ref="B512:H513"/>
    <mergeCell ref="B514:H522"/>
    <mergeCell ref="B524:H524"/>
    <mergeCell ref="B526:H527"/>
    <mergeCell ref="B556:I556"/>
    <mergeCell ref="B557:I557"/>
    <mergeCell ref="B559:F559"/>
    <mergeCell ref="G559:I559"/>
    <mergeCell ref="C649:E649"/>
    <mergeCell ref="B542:H542"/>
    <mergeCell ref="B544:H544"/>
    <mergeCell ref="B546:H546"/>
    <mergeCell ref="B548:H553"/>
    <mergeCell ref="B555:I555"/>
    <mergeCell ref="B672:M672"/>
    <mergeCell ref="B673:M673"/>
    <mergeCell ref="B674:M674"/>
    <mergeCell ref="B675:M675"/>
    <mergeCell ref="B676:B677"/>
    <mergeCell ref="C676:G676"/>
    <mergeCell ref="H676:L676"/>
    <mergeCell ref="M676:M677"/>
    <mergeCell ref="B656:M656"/>
    <mergeCell ref="B657:M657"/>
    <mergeCell ref="B658:M658"/>
    <mergeCell ref="B659:M659"/>
    <mergeCell ref="B660:B661"/>
    <mergeCell ref="C660:G660"/>
    <mergeCell ref="H660:L660"/>
    <mergeCell ref="M660:M661"/>
    <mergeCell ref="B794:H794"/>
    <mergeCell ref="B795:H795"/>
    <mergeCell ref="B687:E687"/>
    <mergeCell ref="B688:E688"/>
    <mergeCell ref="B689:E689"/>
    <mergeCell ref="B691:E691"/>
    <mergeCell ref="B692:B693"/>
    <mergeCell ref="C692:C693"/>
    <mergeCell ref="D692:D693"/>
    <mergeCell ref="E692:E693"/>
  </mergeCells>
  <hyperlinks>
    <hyperlink ref="B66:E66" location="'14'!A1" display="Cuadro s/ Res. 950/06 expresado en el Anexo de Capital" xr:uid="{99730F08-16D6-4700-A23B-9A17022FD566}"/>
  </hyperlinks>
  <pageMargins left="0.7" right="0.7" top="0.75" bottom="0.75" header="0.3" footer="0.3"/>
  <pageSetup scale="64" fitToHeight="0" orientation="portrait" r:id="rId1"/>
  <ignoredErrors>
    <ignoredError sqref="C340:D340 C342:D342 E409:E410 F591:F592" evalError="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7mPGefg6od8hxT1W+8tdVis7rLQWFHo9AD8HjJj82oE=</DigestValue>
    </Reference>
    <Reference Type="http://www.w3.org/2000/09/xmldsig#Object" URI="#idOfficeObject">
      <DigestMethod Algorithm="http://www.w3.org/2001/04/xmlenc#sha256"/>
      <DigestValue>LF5ejWkg070H0GIq7gjMXqA6kaYtgZGsTgZLhs/wnWQ=</DigestValue>
    </Reference>
    <Reference Type="http://uri.etsi.org/01903#SignedProperties" URI="#idSignedProperties">
      <Transforms>
        <Transform Algorithm="http://www.w3.org/TR/2001/REC-xml-c14n-20010315"/>
      </Transforms>
      <DigestMethod Algorithm="http://www.w3.org/2001/04/xmlenc#sha256"/>
      <DigestValue>+QTdNWWXmTJIZLVJ5oiSBjinmfoMmmNwLHDWHrCRqtI=</DigestValue>
    </Reference>
  </SignedInfo>
  <SignatureValue>hmS0RB3C0mhC+Y6+CFArGvfWfCZ4n3t9SlyXmyN5JDvo86yxPDEX/W8FOUGi7emCkKQUGIUTjiUG
BRxD3bqsxs2QWvD1lnYX9DD33Uykid2p25zalfKmQ4YPgz0fteTfoBsEsULt4EGXVawbQQ2WqwV8
4dgRHMhCmE0DY8CuoLiiY8cHYdm0BxvTC4KXwArO4UCOI+B0MmZTYlcTkizPIWSk4j/QpAkBjfWx
IBLQ/3YX13rh4QQdwzXn7VyJ3GXBIza0lZyEMDN4+kCozJ6l/j1KBQbGqehdqJgiH09r/uSe7aK1
plL91RiVhh9JT8tDLHr8bdCPvx2v0SYz4kFaEw==</SignatureValue>
  <KeyInfo>
    <X509Data>
      <X509Certificate>MIIIgDCCBmigAwIBAgIIEoS/10gUWEYwDQYJKoZIhvcNAQELBQAwWjEaMBgGA1UEAwwRQ0EtRE9DVU1FTlRBIFMuQS4xFjAUBgNVBAUTDVJVQzgwMDUwMTcyLTExFzAVBgNVBAoMDkRPQ1VNRU5UQSBTLkEuMQswCQYDVQQGEwJQWTAeFw0yMzA1MTcxNTEzMDBaFw0yNTA1MTYxNTEz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LwhngWBXEaHBJ1cguZuXSuEP6mWXqBuRhTIlwW08v0rIE6jhp2E/plWD31V3zyJzfqZzh1IRGMSfiooAJHopoZOz+TNpylBxvsvJ5WZZFDwlwV14PQjVin8ttUXhyofQ6rmX3DkbKebu3LcSnshTrGc/yNQVB6JsS1+pSMGKq1db/KzhnV2Vdw9n3gk9n4M/ZzHp76LH8jcy4Rdqolf3QXz77P7mEXSLoeGBugNNso5KxFqE8FCpIGf8DxhGAtxoWtUCjvbhwOpi1MsIGNowIcFUOKvnrC2mi0KFit2QY5xWcR5U5LHkkpIlBnIrKi0JHXCfzG/zh7NEA9QogSLc40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8u3+NkBMbLo9wud7oxMELlHIy7MA4GA1UdDwEB/wQEAwIF4DANBgkqhkiG9w0BAQsFAAOCAgEAfN19xcsEN5x+i4QDh4FccZ5yJM5Y7dlFZ2V3TP3uouZCXSHXWOCIngbdaOG10mETfheDGbd/c3Q3lGlTi6h1B+hhYr/mGYgkCw6jLmSMn3bANlOg9KDhtbsh/2HcJqPa4KxRCYrtxMW5256uGIp+lks3+RkPn3L54CyD0wI6eG1mC9zxYDoSdbu0jUW9yRYZcB2n4vyE3ZV2K0bzYYjVu2gFORyvgDrBaJlyPtSQwM8bg+SggQOc5Jau0ssQdIPplLaxBhfW08DqJtoy907fjGkvsbv5iHW/wXYXnu76YO6sL4gj1wcv56Kdqv3eH0XEWAycAnY24ZfdEGwmHtdF9ja1XcY0hCQ0G1DHkm2iUOVJvh5ekbNJL07jBvnMGOS6o/2lsQwtDxB1CCIlyP9EAyjMWwUq/Wl3xDlsR9Ftr62xAnROaLz5nWQIbp691A/Tv1va2odi+XdDuwx8M128pUaIr/4WMBfY1+yeaacx2ct9pjbPPw7Ps0/Po+tl7Q7AmRCX2Fc/21+LE9OqGJtNIPJg4U1LinpWonY9rhXvK+9W30YLS/lGxxovMA4Nsw6xOe9pNz2qlVSl8k4eMDwKT8GSyyPW7ytnWYJgb4+aTN3QUa0lxtc/N/6EFR5bCku59FbAn6+2jgRuv+LYbZWfzriNmUlmX3AOkPkEGSxCU9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3hWPKzn2u5MzFWYNe/b86WfSjEqBckuNlRj6fiT0UV0=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5OPSnYjGIAYTYFcdBzddxwvCtMbYQnaxfaPH9eSHTbk=</DigestValue>
      </Reference>
      <Reference URI="/xl/externalLinks/externalLink1.xml?ContentType=application/vnd.openxmlformats-officedocument.spreadsheetml.externalLink+xml">
        <DigestMethod Algorithm="http://www.w3.org/2001/04/xmlenc#sha256"/>
        <DigestValue>Jh0K0fMPqQu87NTFL1uvuvfxRiBYZfF9zmntUcNRCE0=</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XMgEQKgEU/sGIS1zLyhyZTXlq6zPhvoXupzY7OHiPF8=</DigestValue>
      </Reference>
      <Reference URI="/xl/styles.xml?ContentType=application/vnd.openxmlformats-officedocument.spreadsheetml.styles+xml">
        <DigestMethod Algorithm="http://www.w3.org/2001/04/xmlenc#sha256"/>
        <DigestValue>l68A80/ATh+cFbRJDnVZHoOaFdUjTu9ZbdLkbRB/Gn8=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o1vHEkySjbiOjposHQN+ID0F/T4jYE58ZuhW8Eo/zqY=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11hUNUCUHb1qm9Lq0eb6DrcWw+QmaRtcGF+iUTuupGM=</DigestValue>
      </Reference>
      <Reference URI="/xl/worksheets/sheet2.xml?ContentType=application/vnd.openxmlformats-officedocument.spreadsheetml.worksheet+xml">
        <DigestMethod Algorithm="http://www.w3.org/2001/04/xmlenc#sha256"/>
        <DigestValue>NWmspqucHub7dtsKBybn3RUvNrFBd7tAIVx0rVeJ3FU=</DigestValue>
      </Reference>
      <Reference URI="/xl/worksheets/sheet3.xml?ContentType=application/vnd.openxmlformats-officedocument.spreadsheetml.worksheet+xml">
        <DigestMethod Algorithm="http://www.w3.org/2001/04/xmlenc#sha256"/>
        <DigestValue>tJKLulh+8bpwXibfGmJ/HQ2ERoQhKjiZGTvgv1zsDHU=</DigestValue>
      </Reference>
      <Reference URI="/xl/worksheets/sheet4.xml?ContentType=application/vnd.openxmlformats-officedocument.spreadsheetml.worksheet+xml">
        <DigestMethod Algorithm="http://www.w3.org/2001/04/xmlenc#sha256"/>
        <DigestValue>/5pGIa2qBGSwUElu+1VRRVwFaIjuNi8KqCEeUAq/iBk=</DigestValue>
      </Reference>
      <Reference URI="/xl/worksheets/sheet5.xml?ContentType=application/vnd.openxmlformats-officedocument.spreadsheetml.worksheet+xml">
        <DigestMethod Algorithm="http://www.w3.org/2001/04/xmlenc#sha256"/>
        <DigestValue>sE1/EP+lXK7V+uE4uPW2lahWq96yTOw28bJlicK1aFQ=</DigestValue>
      </Reference>
    </Manifest>
    <SignatureProperties>
      <SignatureProperty Id="idSignatureTime" Target="#idPackageSignature">
        <mdssi:SignatureTime xmlns:mdssi="http://schemas.openxmlformats.org/package/2006/digital-signature">
          <mdssi:Format>YYYY-MM-DDThh:mm:ssTZD</mdssi:Format>
          <mdssi:Value>2025-03-31T20:16:03Z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16.0.18324/26</OfficeVersion>
          <ApplicationVersion>16.0.18324</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2025-03-31T20:16:03Z</xd:SigningTime>
          <xd:SigningCertificate>
            <xd:Cert>
              <xd:CertDigest>
                <DigestMethod Algorithm="http://www.w3.org/2001/04/xmlenc#sha256"/>
                <DigestValue>Q9FDmPfz1/W1Yge/lbETkav3M+WeV/onDWSqqqLe8ag=</DigestValue>
              </xd:CertDigest>
              <xd:IssuerSerial>
                <X509IssuerName>C=PY, O=DOCUMENTA S.A., SERIALNUMBER=RUC80050172-1, CN=CA-DOCUMENTA S.A.</X509IssuerName>
                <X509SerialNumber>1334402320956676166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OJy4l0C5iPHF/WC+eZE7fLGWLuAIKdpdJZnT2/Q5/Lw=</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bluiRdtVUfGDiU6kv8oA1t42lTvxJ/7JIHBtW8K0hgQ=</DigestValue>
    </Reference>
  </SignedInfo>
  <SignatureValue>c7Xfdv3KBJHHcpYjQNOOeqM8LO8r+Gznz/yCVcEQuyYpmpGbGQdTbS4YvLYBblgAnHMngUR3qdfX
HQ5ySxiVTXgjtkwUfdTZYMY56XEGMZRanHL+cXNwCntXFRI+Zbmsn38NDn3lCvFYd3gV/AO2lR5E
gINAIIod4L5nZR5ZV7KT0KjGQ4M45qWD6ELfNaj9j75noTGrPISIMmaOUbgaIl2PAOaUVfQMwzb7
YbpL/kWpVuw/A9zrrsMSW5icmixxsE89pFcQbnXiGu7HqpXc0eSY7iZKqyMi47DDepC/OFhXFBrk
WiMM02I9FZ0MFJelzmjDoroX0Qjg7KrpT3F/Uw==</SignatureValue>
  <KeyInfo>
    <X509Data>
      <X509Certificate>MIIIgzCCBmugAwIBAgIICXObfQmYPu8wDQYJKoZIhvcNAQELBQAwWjEaMBgGA1UEAwwRQ0EtRE9DVU1FTlRBIFMuQS4xFjAUBgNVBAUTDVJVQzgwMDUwMTcyLTExFzAVBgNVBAoMDkRPQ1VNRU5UQSBTLkEuMQswCQYDVQQGEwJQWTAeFw0yMzA1MTcxNTA0MDBaFw0yNTA1MTYxNTA0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L5FcC3VPRURSFu03HWE9gpVzS5E1U7oE7KyAazcSaMTXYguQ4E5Xt8W416vNStK6KqZeZ56rASRh8EvryIodxPjrV3Ng0u3+u1kEY6VLVqFU466lyIJ/gshpb8hS0Xlry30g1cJ2dDqQ8KvHosAb/2J32yWAGD12xt1jC4BJ1GNUxGbsWRD3zMkcreGKaxddDeiN9HsmTvhwFGq40/pkNob5udx4AvUWzjFyu+clRHQn6xcJHvpImuRf75HR4L16YRvrrdXmeQ2Occ8Wlh0OLDLqyRuLmDeWijnB+lCwMFy00rjhjjGau2jHFT6xR481lDkBDYJJdX234qiqLR2BR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BYS7htHzCcTmA/B2f2PL1tE05QQMA4GA1UdDwEB/wQEAwIF4DANBgkqhkiG9w0BAQsFAAOCAgEAGfc0JsKLIijtDZ00AGIdbj6LX6EpILQ1n9Gh28V0hOOJWENsVC7d0luPwaBlSTrv128WwVKlEG4N0G2MJGmwVF4taOfTrKIoR7UbmjeMKkPGORT0C988Qi1y/QtsLYBe1f7l+5QLV8iZTVM6s3Z4uYNGJCbZ2zROainnSY3YKuEL9LFeJ3mAtoMJfPQZQcBbMZCquqOe+/u5Wi2LimP9Yrt7utW4GVZmmDgXTgnmbnvh8P/Hn6r0Gqc/NeYGcKzDt5dUHpgJaMRXFtYkYKB7DZ5KQRFxCWlbir19Y9LRBcTbaPBiVIy7wSomVJqYpC4tboQQ/hVv0Ld8Vbf0EZBEfe/XWD9S47DtBhYyNHQPLRXrSj0/uU8vQm/5Gel1v1U/3GhoNU1vtlnPvAluY5IXoBnsad8W9BJRF9Xnqih6HvmmxLj4yIJFoHXyUafhbaISL9pvtfkHQBRM22+ztUwb+9AgN+4YQUN9X1Q3H8Kd83hBnKqd6jgQ34I95+NpCngGwtSYzUAZbUeTtjCzgv8mUlweLc6Ry+oPUKn/6GBUVNBX/SkmowE8IUBNoSlrS7Un+snHbGvglifnt1908RXR3rUckajXnBO6JM/TMx4rNam4SqEebr746mxE2algyHYOpXdHXxIHnBLJ1PKBtHXdKdGyV2HbGsI2b9c5mgeDRp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3hWPKzn2u5MzFWYNe/b86WfSjEqBckuNlRj6fiT0UV0=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5OPSnYjGIAYTYFcdBzddxwvCtMbYQnaxfaPH9eSHTbk=</DigestValue>
      </Reference>
      <Reference URI="/xl/externalLinks/externalLink1.xml?ContentType=application/vnd.openxmlformats-officedocument.spreadsheetml.externalLink+xml">
        <DigestMethod Algorithm="http://www.w3.org/2001/04/xmlenc#sha256"/>
        <DigestValue>Jh0K0fMPqQu87NTFL1uvuvfxRiBYZfF9zmntUcNRCE0=</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XMgEQKgEU/sGIS1zLyhyZTXlq6zPhvoXupzY7OHiPF8=</DigestValue>
      </Reference>
      <Reference URI="/xl/styles.xml?ContentType=application/vnd.openxmlformats-officedocument.spreadsheetml.styles+xml">
        <DigestMethod Algorithm="http://www.w3.org/2001/04/xmlenc#sha256"/>
        <DigestValue>l68A80/ATh+cFbRJDnVZHoOaFdUjTu9ZbdLkbRB/Gn8=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o1vHEkySjbiOjposHQN+ID0F/T4jYE58ZuhW8Eo/zqY=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11hUNUCUHb1qm9Lq0eb6DrcWw+QmaRtcGF+iUTuupGM=</DigestValue>
      </Reference>
      <Reference URI="/xl/worksheets/sheet2.xml?ContentType=application/vnd.openxmlformats-officedocument.spreadsheetml.worksheet+xml">
        <DigestMethod Algorithm="http://www.w3.org/2001/04/xmlenc#sha256"/>
        <DigestValue>NWmspqucHub7dtsKBybn3RUvNrFBd7tAIVx0rVeJ3FU=</DigestValue>
      </Reference>
      <Reference URI="/xl/worksheets/sheet3.xml?ContentType=application/vnd.openxmlformats-officedocument.spreadsheetml.worksheet+xml">
        <DigestMethod Algorithm="http://www.w3.org/2001/04/xmlenc#sha256"/>
        <DigestValue>tJKLulh+8bpwXibfGmJ/HQ2ERoQhKjiZGTvgv1zsDHU=</DigestValue>
      </Reference>
      <Reference URI="/xl/worksheets/sheet4.xml?ContentType=application/vnd.openxmlformats-officedocument.spreadsheetml.worksheet+xml">
        <DigestMethod Algorithm="http://www.w3.org/2001/04/xmlenc#sha256"/>
        <DigestValue>/5pGIa2qBGSwUElu+1VRRVwFaIjuNi8KqCEeUAq/iBk=</DigestValue>
      </Reference>
      <Reference URI="/xl/worksheets/sheet5.xml?ContentType=application/vnd.openxmlformats-officedocument.spreadsheetml.worksheet+xml">
        <DigestMethod Algorithm="http://www.w3.org/2001/04/xmlenc#sha256"/>
        <DigestValue>sE1/EP+lXK7V+uE4uPW2lahWq96yTOw28bJlicK1aFQ=</DigestValue>
      </Reference>
    </Manifest>
    <SignatureProperties>
      <SignatureProperty Id="idSignatureTime" Target="#idPackageSignature">
        <mdssi:SignatureTime xmlns:mdssi="http://schemas.openxmlformats.org/package/2006/digital-signature">
          <mdssi:Format>YYYY-MM-DDThh:mm:ssTZD</mdssi:Format>
          <mdssi:Value>2025-03-31T21:19:23Z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2025-03-31T21:19:23Z</xd:SigningTime>
          <xd:SigningCertificate>
            <xd:Cert>
              <xd:CertDigest>
                <DigestMethod Algorithm="http://www.w3.org/2001/04/xmlenc#sha256"/>
                <DigestValue>l6lxiiP59SJi/5nh819vkP3cZ82yAtfy/mmcIE9cjTg=</DigestValue>
              </xd:CertDigest>
              <xd:IssuerSerial>
                <X509IssuerName>C=PY, O=DOCUMENTA S.A., SERIALNUMBER=RUC80050172-1, CN=CA-DOCUMENTA S.A.</X509IssuerName>
                <X509SerialNumber>681058929997266671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S2sGu8hvmA0MsEK7OPa2dfxA97BvAmOJJqsIknACykQ=</DigestValue>
    </Reference>
    <Reference Type="http://www.w3.org/2000/09/xmldsig#Object" URI="#idOfficeObject">
      <DigestMethod Algorithm="http://www.w3.org/2001/04/xmlenc#sha256"/>
      <DigestValue>upB5x1VcM3PKCPGMFgrVgtUPRaE4K/mo5SrkYprEyRo=</DigestValue>
    </Reference>
    <Reference Type="http://uri.etsi.org/01903#SignedProperties" URI="#idSignedProperties">
      <Transforms>
        <Transform Algorithm="http://www.w3.org/TR/2001/REC-xml-c14n-20010315"/>
      </Transforms>
      <DigestMethod Algorithm="http://www.w3.org/2001/04/xmlenc#sha256"/>
      <DigestValue>mruZxjCTomJ48jij5fGhWFoVnARZs5IfDacGkUCy46A=</DigestValue>
    </Reference>
  </SignedInfo>
  <SignatureValue>UhdfLVZJVT8woHfKhHtck/F9FUpZZRbQ7AcjMMVcBNHUhFpLmcSF0VMiK3iHanfu1AsMnez0J0gY
PfudV1TWm1XJ3JJBpx1APH/NnK/IFFGaNjlbuOzriR6g41g7ET3rEvuDMAKqgnm3rMutjSxxYa2M
77UTE+6DxmMGEGyIuqidpuyd1+dP4NUXOL0aSgoLL2GcmX/FqHugkwIbkaBLx0fRydgfW7i2Vxq1
JTj6wwHoMD8nNZXQhXClohLjPXd5/GCv8yqMjhE/ZtTm05pPW0LUNcNOVN1n+chtH+XpiWvhwpv2
I3+p5iBmXFFSG7c13KBBLg116pmVEKHunpFIpw==</SignatureValue>
  <KeyInfo>
    <X509Data>
      <X509Certificate>MIIIcDCCBligAwIBAgIIRfjY4jZC9WowDQYJKoZIhvcNAQELBQAwWjEaMBgGA1UEAwwRQ0EtRE9DVU1FTlRBIFMuQS4xFjAUBgNVBAUTDVJVQzgwMDUwMTcyLTExFzAVBgNVBAoMDkRPQ1VNRU5UQSBTLkEuMQswCQYDVQQGEwJQWTAeFw0yNDA4MDcxNDEyMDBaFw0yNjA4MDcxNDEyMDBaMIGpMRswGQYDVQQDDBJFTElBUyBNSUdVRUwgR0VMQVkxEjAQBgNVBAUTCUNJMjA1ODA2NzEVMBMGA1UEKgwMRUxJQVMgTUlHVUVMMQ4wDAYDVQQEDAVHRUxBWTELMAkGA1UECwwCRjIxNTAzBgNVBAoMLENFUlRJRklDQURPIENVQUxJRklDQURPIERFIEZJUk1BIEVMRUNUUk9OSUNBMQswCQYDVQQGEwJQWTCCASIwDQYJKoZIhvcNAQEBBQADggEPADCCAQoCggEBAJT7WaQmksiP8ApksHb+YDmw/bDCSRsZ6VD7ZhLnOnjtw9Mm8vCFNtrLBMFqDMb9DvOC+jY/YqnT5jRyzt92qvz5BupOlV3Gu316mCXTzmoAzXEqUXuaYCv8CUo2GVwMA9Gd+nOxcxpMuzAHYdHRcD+EG8wHkWF6X6gsQocb2TOZ50UM3ZmDIujdHmYoPVGeUVkXe8tf8x1sknVt0xbZ1FCSC/ygb5Sq4Ce93TSJj44Y2EC6wS1sf0wVGqZNqnPJuaWZ3EG7tAcW4rjw6E/QxBXfZtaaaATGg0eOWNIynC4ibR8k1ep+yj4QAqfgs6yGTNBCSgxEKG1FgQB4MwXhm0UCAwEAAaOCA+gwggPkMAwGA1UdEwEB/wQCMAAwHwYDVR0jBBgwFoAUoT2FK83YLJYfOQIMn1M7WNiVC3swgZQGCCsGAQUFBwEBBIGHMIGEMFUGCCsGAQUFBzAChklodHRwczovL3d3dy5kaWdpdG8uY29tLnB5L3VwbG9hZHMvY2VydGlmaWNhZG8tZG9jdW1lbnRhLXNhLTE1MzUxMTc3NzEuY3J0MCsGCCsGAQUFBzABhh9odHRwczovL3d3dy5kaWdpdG8uY29tLnB5L29jc3AvMEsGA1UdEQREMEKBFGVnZWxheUBjYWRpZW0uY29tLnB5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PFm2F5NUGfV5xlt1mf4yK30ZyNUwDgYDVR0PAQH/BAQDAgXgMA0GCSqGSIb3DQEBCwUAA4ICAQB3sH6m9Z6UZ5yo5Z1hdlQRMcVl7HQ8rcTqYNj5UB1sRzpGBE4a4mcUYix5q7KEILIl88ek2JNYROC1olX8jmR/q3YydyPxnUoV+Im6M9lagH+pjV4Ov98ZEsaP+YVwigBRw78lj3jQ2fgrpFS9n3xr0p0/SahErJkV3hbwE2PI+Cq0skrpNuKyf3XiXr+Q7i8Vza+oaksZEhYe24EQwqC0cDRa6O8Ob2XppSgU5gjOkeMyrzGPPpvT5gcCNA3INXpLzOQftt14VCWyU7tdHtbETg5nQ0S/m++yg9lBXyUjQoKfJDJT05y/bdb1yYo2NsRp1tmh1bv8o6PFhGMVh4D5Qact3VXpCtW9WfF5OSzwp3AMvJT6lrwq5LweLMMBJQmT/+WgSsf61GXOrCER1pY6JEXjmbWluuSg/3f1Wx0tNTvjeDzqzr7VlxQLUwbbXPjiDq7MaKIyZntzPsmIbeVrYbtPiAAiMfVQ8IAXyaKhx4aYg0Fvp1Xo46jhfvyD4hq14+QCV6Rc0zDewJvatgv95EXNf4rwzV4aTY8BW1uYF9Fd8FnNSgrsfe9gqvkugB+ffwNlQhD61u1xdddNd4IVdfXrNcCA5xPh2mz1Ss9NJvnWyY2UAlzBWqgWvaEF3ykM3IyX3vUbSlQNYEHvsAsf89DHeCRbEvvhf+1cC5nL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3hWPKzn2u5MzFWYNe/b86WfSjEqBckuNlRj6fiT0UV0=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5OPSnYjGIAYTYFcdBzddxwvCtMbYQnaxfaPH9eSHTbk=</DigestValue>
      </Reference>
      <Reference URI="/xl/externalLinks/externalLink1.xml?ContentType=application/vnd.openxmlformats-officedocument.spreadsheetml.externalLink+xml">
        <DigestMethod Algorithm="http://www.w3.org/2001/04/xmlenc#sha256"/>
        <DigestValue>Jh0K0fMPqQu87NTFL1uvuvfxRiBYZfF9zmntUcNRCE0=</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XMgEQKgEU/sGIS1zLyhyZTXlq6zPhvoXupzY7OHiPF8=</DigestValue>
      </Reference>
      <Reference URI="/xl/styles.xml?ContentType=application/vnd.openxmlformats-officedocument.spreadsheetml.styles+xml">
        <DigestMethod Algorithm="http://www.w3.org/2001/04/xmlenc#sha256"/>
        <DigestValue>l68A80/ATh+cFbRJDnVZHoOaFdUjTu9ZbdLkbRB/Gn8=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o1vHEkySjbiOjposHQN+ID0F/T4jYE58ZuhW8Eo/zqY=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11hUNUCUHb1qm9Lq0eb6DrcWw+QmaRtcGF+iUTuupGM=</DigestValue>
      </Reference>
      <Reference URI="/xl/worksheets/sheet2.xml?ContentType=application/vnd.openxmlformats-officedocument.spreadsheetml.worksheet+xml">
        <DigestMethod Algorithm="http://www.w3.org/2001/04/xmlenc#sha256"/>
        <DigestValue>NWmspqucHub7dtsKBybn3RUvNrFBd7tAIVx0rVeJ3FU=</DigestValue>
      </Reference>
      <Reference URI="/xl/worksheets/sheet3.xml?ContentType=application/vnd.openxmlformats-officedocument.spreadsheetml.worksheet+xml">
        <DigestMethod Algorithm="http://www.w3.org/2001/04/xmlenc#sha256"/>
        <DigestValue>tJKLulh+8bpwXibfGmJ/HQ2ERoQhKjiZGTvgv1zsDHU=</DigestValue>
      </Reference>
      <Reference URI="/xl/worksheets/sheet4.xml?ContentType=application/vnd.openxmlformats-officedocument.spreadsheetml.worksheet+xml">
        <DigestMethod Algorithm="http://www.w3.org/2001/04/xmlenc#sha256"/>
        <DigestValue>/5pGIa2qBGSwUElu+1VRRVwFaIjuNi8KqCEeUAq/iBk=</DigestValue>
      </Reference>
      <Reference URI="/xl/worksheets/sheet5.xml?ContentType=application/vnd.openxmlformats-officedocument.spreadsheetml.worksheet+xml">
        <DigestMethod Algorithm="http://www.w3.org/2001/04/xmlenc#sha256"/>
        <DigestValue>sE1/EP+lXK7V+uE4uPW2lahWq96yTOw28bJlicK1aFQ=</DigestValue>
      </Reference>
    </Manifest>
    <SignatureProperties>
      <SignatureProperty Id="idSignatureTime" Target="#idPackageSignature">
        <mdssi:SignatureTime xmlns:mdssi="http://schemas.openxmlformats.org/package/2006/digital-signature">
          <mdssi:Format>YYYY-MM-DDThh:mm:ssTZD</mdssi:Format>
          <mdssi:Value>2025-03-31T23:14:12Z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Presidente</SignatureComments>
          <WindowsVersion>10.0</WindowsVersion>
          <OfficeVersion>16.0.18526/26</OfficeVersion>
          <ApplicationVersion>16.0.18526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2025-03-31T23:14:12Z</xd:SigningTime>
          <xd:SigningCertificate>
            <xd:Cert>
              <xd:CertDigest>
                <DigestMethod Algorithm="http://www.w3.org/2001/04/xmlenc#sha256"/>
                <DigestValue>TfggByVIu0gdN97rxsUJGYNpeYZiANxYeUXfwoLErz0=</DigestValue>
              </xd:CertDigest>
              <xd:IssuerSerial>
                <X509IssuerName>C=PY, O=DOCUMENTA S.A., SERIALNUMBER=RUC80050172-1, CN=CA-DOCUMENTA S.A.</X509IssuerName>
                <X509SerialNumber>5042018248925836650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Presidente</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NoexJXNikU6IlL8xUImhGFNpIkQ/JKKWFMAUAQC7EKI=</DigestValue>
    </Reference>
    <Reference Type="http://www.w3.org/2000/09/xmldsig#Object" URI="#idOfficeObject">
      <DigestMethod Algorithm="http://www.w3.org/2001/04/xmlenc#sha256"/>
      <DigestValue>J4HglEOlFTurAD7ej/zJenDwJz1njSPk9okSh7pJyts=</DigestValue>
    </Reference>
    <Reference Type="http://uri.etsi.org/01903#SignedProperties" URI="#idSignedProperties">
      <Transforms>
        <Transform Algorithm="http://www.w3.org/TR/2001/REC-xml-c14n-20010315"/>
      </Transforms>
      <DigestMethod Algorithm="http://www.w3.org/2001/04/xmlenc#sha256"/>
      <DigestValue>uMVXPL2r++vlV55yjAsx/4AnrP7v7Jr1Ee0Q/IvLerY=</DigestValue>
    </Reference>
  </SignedInfo>
  <SignatureValue>TTj6eNBpfjxM94TWUSM1tanZ6x3o4nT2akHIOktwgUYEfnleAaVb0HzT75Q6e5meCwD3JEQAzdDb
gJ+78G/olQLVow9xOn7sMg0uoRHeetXYYxvOODyU3T1zkPnty30nZIqsDWISCb10GP+aezKsdM9c
lC7h3U1URBDLoF3R19jXpE5ztolB3CgPvunnDR5SpLgOKmFhT8bKX9jhoUmnqKBAyOoJ4wmSOdpV
tCdYOtSoitaAzOhcsYFJC4JRhbRsmd9JLeeZOxebP3arWabjIANFcoBM0CHZHaoP9gX9X/vt0GMi
JBXq9izUUfi8f20yM+Cw5b69PS/jE4ERhlmjGg==</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3hWPKzn2u5MzFWYNe/b86WfSjEqBckuNlRj6fiT0UV0=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5OPSnYjGIAYTYFcdBzddxwvCtMbYQnaxfaPH9eSHTbk=</DigestValue>
      </Reference>
      <Reference URI="/xl/externalLinks/externalLink1.xml?ContentType=application/vnd.openxmlformats-officedocument.spreadsheetml.externalLink+xml">
        <DigestMethod Algorithm="http://www.w3.org/2001/04/xmlenc#sha256"/>
        <DigestValue>Jh0K0fMPqQu87NTFL1uvuvfxRiBYZfF9zmntUcNRCE0=</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XMgEQKgEU/sGIS1zLyhyZTXlq6zPhvoXupzY7OHiPF8=</DigestValue>
      </Reference>
      <Reference URI="/xl/styles.xml?ContentType=application/vnd.openxmlformats-officedocument.spreadsheetml.styles+xml">
        <DigestMethod Algorithm="http://www.w3.org/2001/04/xmlenc#sha256"/>
        <DigestValue>l68A80/ATh+cFbRJDnVZHoOaFdUjTu9ZbdLkbRB/Gn8=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o1vHEkySjbiOjposHQN+ID0F/T4jYE58ZuhW8Eo/zqY=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11hUNUCUHb1qm9Lq0eb6DrcWw+QmaRtcGF+iUTuupGM=</DigestValue>
      </Reference>
      <Reference URI="/xl/worksheets/sheet2.xml?ContentType=application/vnd.openxmlformats-officedocument.spreadsheetml.worksheet+xml">
        <DigestMethod Algorithm="http://www.w3.org/2001/04/xmlenc#sha256"/>
        <DigestValue>NWmspqucHub7dtsKBybn3RUvNrFBd7tAIVx0rVeJ3FU=</DigestValue>
      </Reference>
      <Reference URI="/xl/worksheets/sheet3.xml?ContentType=application/vnd.openxmlformats-officedocument.spreadsheetml.worksheet+xml">
        <DigestMethod Algorithm="http://www.w3.org/2001/04/xmlenc#sha256"/>
        <DigestValue>tJKLulh+8bpwXibfGmJ/HQ2ERoQhKjiZGTvgv1zsDHU=</DigestValue>
      </Reference>
      <Reference URI="/xl/worksheets/sheet4.xml?ContentType=application/vnd.openxmlformats-officedocument.spreadsheetml.worksheet+xml">
        <DigestMethod Algorithm="http://www.w3.org/2001/04/xmlenc#sha256"/>
        <DigestValue>/5pGIa2qBGSwUElu+1VRRVwFaIjuNi8KqCEeUAq/iBk=</DigestValue>
      </Reference>
      <Reference URI="/xl/worksheets/sheet5.xml?ContentType=application/vnd.openxmlformats-officedocument.spreadsheetml.worksheet+xml">
        <DigestMethod Algorithm="http://www.w3.org/2001/04/xmlenc#sha256"/>
        <DigestValue>sE1/EP+lXK7V+uE4uPW2lahWq96yTOw28bJlicK1aFQ=</DigestValue>
      </Reference>
    </Manifest>
    <SignatureProperties>
      <SignatureProperty Id="idSignatureTime" Target="#idPackageSignature">
        <mdssi:SignatureTime xmlns:mdssi="http://schemas.openxmlformats.org/package/2006/digital-signature">
          <mdssi:Format>YYYY-MM-DDThh:mm:ssTZD</mdssi:Format>
          <mdssi:Value>2025-03-31T23:40:22Z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2025-03-31T23:40:22Z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3 6 8 4 d 7 8 a - b 8 8 6 - 4 1 2 c - b 1 c 6 - 8 3 5 3 5 6 9 7 b 4 1 0 " > < T r a n s i t i o n > M o v e T o < / T r a n s i t i o n > < E f f e c t > S t a t i o n < / E f f e c t > < T h e m e > B i n g R o a d < / T h e m e > < T h e m e W i t h L a b e l > f a l s e < / T h e m e W i t h L a b e l > < F l a t M o d e E n a b l e d > f a l s e < / F l a t M o d e E n a b l e d > < D u r a t i o n > 1 0 0 0 0 0 0 0 0 < / D u r a t i o n > < T r a n s i t i o n D u r a t i o n > 3 0 0 0 0 0 0 0 < / T r a n s i t i o n D u r a t i o n > < S p e e d > 0 . 5 < / S p e e d > < F r a m e > < C a m e r a > < L a t i t u d e > - 5 . 0 8 6 7 9 6 2 3 3 4 6 0 3 3 2 5 < / L a t i t u d e > < L o n g i t u d e > 8 8 . 6 2 2 4 4 7 3 0 7 9 2 0 8 2 2 < / L o n g i t u d e > < R o t a t i o n > 0 < / R o t a t i o n > < P i v o t A n g l e > 0 < / P i v o t A n g l e > < D i s t a n c e > 0 . 6 8 7 1 9 4 7 6 7 3 6 0 0 0 0 1 8 < / D i s t a n c e > < / C a m e r a > < 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 G u i d = " 2 9 f d a 4 2 d - 0 4 f c - 4 b 0 c - 9 2 6 3 - c d 2 e 8 9 4 1 4 6 0 a "   R e v = " 1 "   R e v G u i d = " f 0 5 1 8 2 1 6 - 9 b 5 2 - 4 6 7 0 - a 1 d 0 - 0 8 c f 5 4 b a 6 b d f " 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P a s e o   1 "   I d = " { 2 3 0 9 5 D 8 B - 1 0 3 6 - 4 C D 5 - 8 D 0 B - 8 B 3 7 2 3 8 5 3 4 7 4 } "   T o u r I d = " d 1 4 6 6 3 4 1 - 9 b 5 1 - 4 5 c 7 - b 4 3 0 - a 9 4 e 5 7 f 4 4 7 6 3 "   X m l V e r = " 6 "   M i n X m l V e r = " 3 " > < D e s c r i p t i o n > L a   d e s c r i p c i � n   d e l   p a s e o   v a   a q u � < / D e s c r i p t i o n > < 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T o u r > < / T o u r s > < / V i s u a l i z a t i o n > 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2" ma:contentTypeDescription="Crear nuevo documento." ma:contentTypeScope="" ma:versionID="40008dce94f2b7d070d43eca094a0645">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bf79da381996e43c69f043e012a749b8"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documentManagement>
</p:properties>
</file>

<file path=customXml/itemProps1.xml><?xml version="1.0" encoding="utf-8"?>
<ds:datastoreItem xmlns:ds="http://schemas.openxmlformats.org/officeDocument/2006/customXml" ds:itemID="{23095D8B-1036-4CD5-8D0B-8B3723853474}">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9B1609C0-611D-482D-80D9-A966B996431D}">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6A985396-1C31-49EB-9484-95EC534BC365}"/>
</file>

<file path=customXml/itemProps4.xml><?xml version="1.0" encoding="utf-8"?>
<ds:datastoreItem xmlns:ds="http://schemas.openxmlformats.org/officeDocument/2006/customXml" ds:itemID="{269503B3-65B8-42BD-BC83-EA595A005475}">
  <ds:schemaRefs>
    <ds:schemaRef ds:uri="http://schemas.microsoft.com/sharepoint/v3/contenttype/forms"/>
  </ds:schemaRefs>
</ds:datastoreItem>
</file>

<file path=customXml/itemProps5.xml><?xml version="1.0" encoding="utf-8"?>
<ds:datastoreItem xmlns:ds="http://schemas.openxmlformats.org/officeDocument/2006/customXml" ds:itemID="{041F4C9A-4D7C-4604-BB4C-69F935F9DFD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BBGG</vt:lpstr>
      <vt:lpstr>EERR</vt:lpstr>
      <vt:lpstr>FFFF</vt:lpstr>
      <vt:lpstr>PN</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Jugarte</dc:creator>
  <cp:keywords/>
  <dc:description/>
  <cp:lastModifiedBy>Marcelo Aguayo</cp:lastModifiedBy>
  <cp:revision/>
  <cp:lastPrinted>2025-03-28T19:32:28Z</cp:lastPrinted>
  <dcterms:created xsi:type="dcterms:W3CDTF">2015-06-05T18:19:34Z</dcterms:created>
  <dcterms:modified xsi:type="dcterms:W3CDTF">2025-03-31T20:15:43Z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