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adiem-my.sharepoint.com/personal/jugarte_cadiem_com_py/Documents/Contabilidad/13 SIV/01 Informe/01 CASA DE BOLSA/2026/06 JUNIO/"/>
    </mc:Choice>
  </mc:AlternateContent>
  <xr:revisionPtr revIDLastSave="237" documentId="10_ncr:200_{DBFF7282-A4FA-4459-AC75-273ACD750347}" xr6:coauthVersionLast="47" xr6:coauthVersionMax="47" xr10:uidLastSave="{86777B8B-3865-4048-93CA-B0A0062CD7C1}"/>
  <bookViews>
    <workbookView xWindow="-108" yWindow="-108" windowWidth="23256" windowHeight="13896" tabRatio="626" activeTab="4" xr2:uid="{00000000-000D-0000-FFFF-FFFF00000000}"/>
  </bookViews>
  <sheets>
    <sheet name="BBGG" sheetId="4" r:id="rId1"/>
    <sheet name="EERR" sheetId="20" r:id="rId2"/>
    <sheet name="FFFF" sheetId="19" r:id="rId3"/>
    <sheet name="PN" sheetId="7" r:id="rId4"/>
    <sheet name="NOTA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740" i="8" l="1"/>
  <c r="C470" i="8"/>
  <c r="C320" i="8"/>
  <c r="D320" i="8"/>
  <c r="E19" i="4" l="1"/>
  <c r="D19" i="4"/>
  <c r="F731" i="8"/>
  <c r="L643" i="8"/>
  <c r="L646" i="8"/>
  <c r="L645" i="8"/>
  <c r="L644" i="8"/>
  <c r="L642" i="8"/>
  <c r="L641" i="8"/>
  <c r="G646" i="8"/>
  <c r="G645" i="8"/>
  <c r="G644" i="8"/>
  <c r="G643" i="8"/>
  <c r="G642" i="8"/>
  <c r="G641" i="8"/>
  <c r="M643" i="8" l="1"/>
  <c r="M644" i="8"/>
  <c r="M641" i="8"/>
  <c r="M642" i="8"/>
  <c r="M645" i="8"/>
  <c r="M646" i="8"/>
  <c r="G647" i="8"/>
  <c r="F620" i="8" l="1"/>
  <c r="F621" i="8" s="1"/>
  <c r="F607" i="8"/>
  <c r="F606" i="8"/>
  <c r="F608" i="8" s="1"/>
  <c r="D444" i="8" l="1"/>
  <c r="E376" i="8"/>
  <c r="D356" i="8"/>
  <c r="C356" i="8"/>
  <c r="C350" i="8"/>
  <c r="D304" i="8"/>
  <c r="C304" i="8"/>
  <c r="C283" i="8"/>
  <c r="D283" i="8"/>
  <c r="E61" i="20"/>
  <c r="D57" i="20"/>
  <c r="E57" i="20"/>
  <c r="E19" i="20"/>
  <c r="E13" i="20"/>
  <c r="D13" i="20"/>
  <c r="H59" i="8" l="1"/>
  <c r="G59" i="8"/>
  <c r="F59" i="8"/>
  <c r="F740" i="8" l="1"/>
  <c r="D339" i="8" l="1"/>
  <c r="D273" i="8"/>
  <c r="C273" i="8"/>
  <c r="E231" i="8"/>
  <c r="E232" i="8" s="1"/>
  <c r="E233" i="8" s="1"/>
  <c r="E234" i="8" s="1"/>
  <c r="L9" i="7"/>
  <c r="F23" i="19"/>
  <c r="E23" i="19"/>
  <c r="D460" i="8" l="1"/>
  <c r="C460" i="8"/>
  <c r="C426" i="8"/>
  <c r="D426" i="8"/>
  <c r="J17" i="7"/>
  <c r="I17" i="7"/>
  <c r="H17" i="7"/>
  <c r="G17" i="7"/>
  <c r="F17" i="7"/>
  <c r="E17" i="7"/>
  <c r="D17" i="7"/>
  <c r="C17" i="7"/>
  <c r="M18" i="7"/>
  <c r="J10" i="7"/>
  <c r="K10" i="7"/>
  <c r="E51" i="20" l="1"/>
  <c r="D51" i="20"/>
  <c r="I9" i="4" l="1"/>
  <c r="H9" i="4" l="1"/>
  <c r="E10" i="20" l="1"/>
  <c r="E46" i="20" l="1"/>
  <c r="D46" i="20"/>
  <c r="D357" i="8" l="1"/>
  <c r="E23" i="20"/>
  <c r="E28" i="20" s="1"/>
  <c r="F752" i="8"/>
  <c r="E752" i="8"/>
  <c r="D489" i="8"/>
  <c r="D480" i="8"/>
  <c r="D9" i="4" l="1"/>
  <c r="F590" i="8" l="1"/>
  <c r="F609" i="8" s="1"/>
  <c r="D297" i="8" l="1"/>
  <c r="C297" i="8"/>
  <c r="D23" i="20" l="1"/>
  <c r="C489" i="8" l="1"/>
  <c r="D358" i="8"/>
  <c r="E11" i="19"/>
  <c r="D24" i="4" l="1"/>
  <c r="D470" i="8" l="1"/>
  <c r="G70" i="8"/>
  <c r="F70" i="8"/>
  <c r="D70" i="8"/>
  <c r="H70" i="8"/>
  <c r="D59" i="8"/>
  <c r="D503" i="8" l="1"/>
  <c r="E455" i="8" l="1"/>
  <c r="C339" i="8" l="1"/>
  <c r="L15" i="7"/>
  <c r="L14" i="7"/>
  <c r="L13" i="7"/>
  <c r="L12" i="7"/>
  <c r="L11" i="7"/>
  <c r="C340" i="8" l="1"/>
  <c r="C357" i="8"/>
  <c r="C358" i="8" s="1"/>
  <c r="E404" i="8"/>
  <c r="C255" i="8"/>
  <c r="C285" i="8" s="1"/>
  <c r="F11" i="19"/>
  <c r="F10" i="19"/>
  <c r="E405" i="8" l="1"/>
  <c r="E406" i="8" s="1"/>
  <c r="E407" i="8" s="1"/>
  <c r="F13" i="19"/>
  <c r="F15" i="19" s="1"/>
  <c r="E731" i="8" l="1"/>
  <c r="G660" i="8" l="1"/>
  <c r="C327" i="8" l="1"/>
  <c r="E54" i="20" l="1"/>
  <c r="E50" i="20" l="1"/>
  <c r="H41" i="4"/>
  <c r="M660" i="8" l="1"/>
  <c r="L660" i="8"/>
  <c r="K660" i="8"/>
  <c r="J660" i="8"/>
  <c r="I660" i="8"/>
  <c r="H660" i="8"/>
  <c r="F660" i="8"/>
  <c r="E660" i="8"/>
  <c r="D660" i="8"/>
  <c r="C660" i="8"/>
  <c r="F724" i="8" l="1"/>
  <c r="F735" i="8" s="1"/>
  <c r="E724" i="8"/>
  <c r="E735" i="8" s="1"/>
  <c r="E743" i="8" s="1"/>
  <c r="E755" i="8" s="1"/>
  <c r="B648" i="8"/>
  <c r="B661" i="8" s="1"/>
  <c r="B647" i="8"/>
  <c r="B660" i="8" s="1"/>
  <c r="D340" i="8"/>
  <c r="F757" i="8"/>
  <c r="E757" i="8"/>
  <c r="E717" i="8"/>
  <c r="D717" i="8"/>
  <c r="C717" i="8"/>
  <c r="K647" i="8"/>
  <c r="J647" i="8"/>
  <c r="I647" i="8"/>
  <c r="H647" i="8"/>
  <c r="F647" i="8"/>
  <c r="E647" i="8"/>
  <c r="D647" i="8"/>
  <c r="C647" i="8"/>
  <c r="E630" i="8"/>
  <c r="D630" i="8"/>
  <c r="C503" i="8"/>
  <c r="C480" i="8"/>
  <c r="C455" i="8"/>
  <c r="F453" i="8"/>
  <c r="F452" i="8"/>
  <c r="F451" i="8"/>
  <c r="F450" i="8"/>
  <c r="F449" i="8"/>
  <c r="D419" i="8"/>
  <c r="C419" i="8"/>
  <c r="H208" i="8"/>
  <c r="E230" i="8" s="1"/>
  <c r="E208" i="8"/>
  <c r="D350" i="8"/>
  <c r="D359" i="8" s="1"/>
  <c r="C359" i="8"/>
  <c r="D327" i="8"/>
  <c r="D255" i="8"/>
  <c r="D285" i="8" s="1"/>
  <c r="F236" i="8"/>
  <c r="D236" i="8"/>
  <c r="G221" i="8"/>
  <c r="D221" i="8"/>
  <c r="G215" i="8"/>
  <c r="D215" i="8"/>
  <c r="F743" i="8" l="1"/>
  <c r="F755" i="8" s="1"/>
  <c r="H218" i="8"/>
  <c r="H219" i="8" s="1"/>
  <c r="H211" i="8"/>
  <c r="D223" i="8"/>
  <c r="G223" i="8"/>
  <c r="C230" i="8"/>
  <c r="F230" i="8"/>
  <c r="I208" i="8"/>
  <c r="L647" i="8"/>
  <c r="F208" i="8"/>
  <c r="D34" i="4"/>
  <c r="I218" i="8" l="1"/>
  <c r="H212" i="8"/>
  <c r="I211" i="8"/>
  <c r="H220" i="8"/>
  <c r="I220" i="8" s="1"/>
  <c r="I219" i="8"/>
  <c r="C241" i="8"/>
  <c r="C257" i="8" s="1"/>
  <c r="C275" i="8" s="1"/>
  <c r="D230" i="8"/>
  <c r="D241" i="8"/>
  <c r="M647" i="8"/>
  <c r="H213" i="8" l="1"/>
  <c r="I212" i="8"/>
  <c r="C291" i="8"/>
  <c r="C301" i="8" s="1"/>
  <c r="C315" i="8" s="1"/>
  <c r="C323" i="8" s="1"/>
  <c r="D291" i="8"/>
  <c r="D301" i="8" s="1"/>
  <c r="D315" i="8" s="1"/>
  <c r="D323" i="8" s="1"/>
  <c r="D257" i="8"/>
  <c r="D275" i="8" s="1"/>
  <c r="H214" i="8" l="1"/>
  <c r="I214" i="8" s="1"/>
  <c r="I213" i="8"/>
  <c r="C333" i="8"/>
  <c r="C344" i="8" s="1"/>
  <c r="C352" i="8" s="1"/>
  <c r="B407" i="8" s="1"/>
  <c r="D333" i="8"/>
  <c r="D344" i="8" s="1"/>
  <c r="D352" i="8" s="1"/>
  <c r="B408" i="8" s="1"/>
  <c r="C416" i="8" l="1"/>
  <c r="C423" i="8" s="1"/>
  <c r="B363" i="8"/>
  <c r="D416" i="8"/>
  <c r="D423" i="8" s="1"/>
  <c r="D40" i="4"/>
  <c r="D475" i="8" l="1"/>
  <c r="D483" i="8" s="1"/>
  <c r="D492" i="8" s="1"/>
  <c r="D433" i="8"/>
  <c r="B610" i="8" s="1"/>
  <c r="B622" i="8" s="1"/>
  <c r="C433" i="8"/>
  <c r="D30" i="4"/>
  <c r="E30" i="4"/>
  <c r="E34" i="4"/>
  <c r="C475" i="8" l="1"/>
  <c r="C483" i="8" s="1"/>
  <c r="C492" i="8" s="1"/>
  <c r="B609" i="8"/>
  <c r="B621" i="8" s="1"/>
  <c r="F31" i="19"/>
  <c r="D37" i="4" l="1"/>
  <c r="E31" i="19" l="1"/>
  <c r="H18" i="4"/>
  <c r="D13" i="4" l="1"/>
  <c r="E24" i="4" l="1"/>
  <c r="E13" i="4"/>
  <c r="H14" i="4" l="1"/>
  <c r="F6" i="19" l="1"/>
  <c r="M8" i="7" s="1"/>
  <c r="E6" i="19"/>
  <c r="L8" i="7" s="1"/>
  <c r="B4" i="19"/>
  <c r="B4" i="7" s="1"/>
  <c r="H23" i="4"/>
  <c r="E34" i="20"/>
  <c r="E30" i="20"/>
  <c r="I41" i="4"/>
  <c r="I23" i="4"/>
  <c r="I18" i="4"/>
  <c r="I14" i="4"/>
  <c r="E40" i="4"/>
  <c r="E37" i="4"/>
  <c r="E9" i="4"/>
  <c r="E26" i="4" s="1"/>
  <c r="E44" i="20" l="1"/>
  <c r="I27" i="4"/>
  <c r="I29" i="4" s="1"/>
  <c r="I45" i="4" s="1"/>
  <c r="E43" i="4"/>
  <c r="F33" i="19" l="1"/>
  <c r="F35" i="19" s="1"/>
  <c r="E45" i="4"/>
  <c r="D26" i="4" l="1"/>
  <c r="D43" i="4" l="1"/>
  <c r="D45" i="4" s="1"/>
  <c r="B17" i="7" l="1"/>
  <c r="E63" i="20" l="1"/>
  <c r="I49" i="4" l="1"/>
  <c r="H49" i="4"/>
  <c r="B18" i="7" l="1"/>
  <c r="I7" i="4" l="1"/>
  <c r="H7" i="4"/>
  <c r="E48" i="4" l="1"/>
  <c r="I48" i="4" l="1"/>
  <c r="D48" i="4" l="1"/>
  <c r="H48" i="4" s="1"/>
  <c r="D34" i="20" l="1"/>
  <c r="D30" i="20"/>
  <c r="D10" i="20"/>
  <c r="D28" i="20" s="1"/>
  <c r="D54" i="20"/>
  <c r="D44" i="20" l="1"/>
  <c r="H27" i="4" l="1"/>
  <c r="H29" i="4" s="1"/>
  <c r="H45" i="4" s="1"/>
  <c r="D50" i="20" l="1"/>
  <c r="D61" i="20" l="1"/>
  <c r="D63" i="20" s="1"/>
  <c r="E10" i="19"/>
  <c r="E13" i="19" s="1"/>
  <c r="E15" i="19" s="1"/>
  <c r="E33" i="19" s="1"/>
  <c r="E35" i="19" s="1"/>
  <c r="K16" i="7" l="1"/>
  <c r="D455" i="8" l="1"/>
  <c r="F454" i="8"/>
  <c r="F455" i="8" s="1"/>
  <c r="K17" i="7"/>
  <c r="L16" i="7"/>
  <c r="L17" i="7" s="1"/>
  <c r="C444" i="8" l="1"/>
</calcChain>
</file>

<file path=xl/sharedStrings.xml><?xml version="1.0" encoding="utf-8"?>
<sst xmlns="http://schemas.openxmlformats.org/spreadsheetml/2006/main" count="1063" uniqueCount="696">
  <si>
    <t>INFORMACIÓN GENERAL DE LA ENTIDAD</t>
  </si>
  <si>
    <t>BALANCE GENERAL</t>
  </si>
  <si>
    <t>ESTADO DE RESULTADO</t>
  </si>
  <si>
    <t>Índice</t>
  </si>
  <si>
    <t>1.            IDENTIFICACIÓN</t>
  </si>
  <si>
    <t>Razón Social:</t>
  </si>
  <si>
    <t>Cadiem Casa de Bolsa S.A.</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</si>
  <si>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</si>
  <si>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</si>
  <si>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</si>
  <si>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</si>
  <si>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</si>
  <si>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</si>
  <si>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</si>
  <si>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</si>
  <si>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</si>
  <si>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</si>
  <si>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</si>
  <si>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</si>
  <si>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</si>
  <si>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</si>
  <si>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</si>
  <si>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</si>
  <si>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</si>
  <si>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</si>
  <si>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</si>
  <si>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</si>
  <si>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</si>
  <si>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</si>
  <si>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</si>
  <si>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</si>
  <si>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</si>
  <si>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Sindico</t>
  </si>
  <si>
    <t>Juana Pabla Galeano</t>
  </si>
  <si>
    <t>Plana Ejecutiva</t>
  </si>
  <si>
    <t>Directora de Negocios</t>
  </si>
  <si>
    <t>Natalia Raquel Trinidad</t>
  </si>
  <si>
    <t>Directora Financiera</t>
  </si>
  <si>
    <t>Fatima Flecha</t>
  </si>
  <si>
    <t>Auditoría Interna</t>
  </si>
  <si>
    <t>Contador</t>
  </si>
  <si>
    <t>Jorge Ramón Ugarte</t>
  </si>
  <si>
    <t>Oficial de Cumplimiento</t>
  </si>
  <si>
    <t>4.            CAPITAL Y PROPIEDAD</t>
  </si>
  <si>
    <t>El capital social se fija en Gs. 60.000.000.000 según Acta de Asamblea N° 34 de fecha 25/03/2022, distribuido en 60.000 acciones nominativas con Valor Nominal Gs. 1.000.000, de Clase Ordinaria Voto Múltiple (OVM) Ordinaria Simple (OS) y Preferidas.</t>
  </si>
  <si>
    <t>Capital Emitido</t>
  </si>
  <si>
    <t>Gs. 60.000.000.000</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</si>
  <si>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</si>
  <si>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</si>
  <si>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</si>
  <si>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</si>
  <si>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</si>
  <si>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</si>
  <si>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</si>
  <si>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</si>
  <si>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</si>
  <si>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</si>
  <si>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</si>
  <si>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</si>
  <si>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</si>
  <si>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</si>
  <si>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</si>
  <si>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</si>
  <si>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</si>
  <si>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</si>
  <si>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</si>
  <si>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</si>
  <si>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</si>
  <si>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Cuadro s/ Res. 1/19 expresado en el Anexo de Capital</t>
  </si>
  <si>
    <t>5.            AUDITOR EXTERNO INDEPENDIENTE</t>
  </si>
  <si>
    <t>BCA - Benítez Codas &amp; Asociados</t>
  </si>
  <si>
    <t>SIV N° AE015</t>
  </si>
  <si>
    <t>Dirección:</t>
  </si>
  <si>
    <t>Avenida Brasilia 707 Asunción - Paraguay</t>
  </si>
  <si>
    <t>021 212 505</t>
  </si>
  <si>
    <t>6.            PERSONAS Y EMPRESAS VINCULADAS</t>
  </si>
  <si>
    <r>
      <t xml:space="preserve">6.1         </t>
    </r>
    <r>
      <rPr>
        <b/>
        <u/>
        <sz val="11"/>
        <color theme="1"/>
        <rFont val="Gantari"/>
      </rPr>
      <t>Vinculada Controlante</t>
    </r>
  </si>
  <si>
    <t>Denominación:</t>
  </si>
  <si>
    <t>Cadiem A.F.P.I.S.A.</t>
  </si>
  <si>
    <t>Actividad Principal:</t>
  </si>
  <si>
    <t>Administradora de Fondos de Inversión</t>
  </si>
  <si>
    <t>Participación dentro del Capital:</t>
  </si>
  <si>
    <t>Votos:</t>
  </si>
  <si>
    <r>
      <t xml:space="preserve">6.2         </t>
    </r>
    <r>
      <rPr>
        <b/>
        <u/>
        <sz val="11"/>
        <color theme="1"/>
        <rFont val="Gantari"/>
      </rPr>
      <t>Personas Vinculadas</t>
    </r>
  </si>
  <si>
    <t>Elías Miguel Gelay:</t>
  </si>
  <si>
    <t>César Paredes Franco:</t>
  </si>
  <si>
    <t>Gloria Ayala Person:</t>
  </si>
  <si>
    <t>Liliana Yolanda Meza:</t>
  </si>
  <si>
    <t>Juana Pabla Galeano:</t>
  </si>
  <si>
    <t>Síndico</t>
  </si>
  <si>
    <t>Natalia Raquel Trinidad:</t>
  </si>
  <si>
    <t>Gerente de Talentos Humanos</t>
  </si>
  <si>
    <t>CADIEM CASA DE BOLSA S.A.</t>
  </si>
  <si>
    <t>EN GUARANIES</t>
  </si>
  <si>
    <t>ACTIVO</t>
  </si>
  <si>
    <t>Nota</t>
  </si>
  <si>
    <t>PASIVO</t>
  </si>
  <si>
    <t>Activo Corriente</t>
  </si>
  <si>
    <t>Pasivo Corriente</t>
  </si>
  <si>
    <t>Disponibilidades</t>
  </si>
  <si>
    <t>Documentos y Cuentas por Pagar</t>
  </si>
  <si>
    <t>Caja</t>
  </si>
  <si>
    <t>Acreedores por Intermediación</t>
  </si>
  <si>
    <t>Bancos Cuenta Propia</t>
  </si>
  <si>
    <t>5.D</t>
  </si>
  <si>
    <t>Acreedores Varios</t>
  </si>
  <si>
    <t>5.J</t>
  </si>
  <si>
    <t>Bancos Cuenta Compensadora</t>
  </si>
  <si>
    <t>Cuenta a Pagar a Personas y Empresas Relacionadas</t>
  </si>
  <si>
    <t>ANEXO V</t>
  </si>
  <si>
    <t>Inversiones Temporarias</t>
  </si>
  <si>
    <t>ANEXO I</t>
  </si>
  <si>
    <t>Préstamos Financieros</t>
  </si>
  <si>
    <t>Títulos de Renta Fija</t>
  </si>
  <si>
    <t>Préstamos en Bancos</t>
  </si>
  <si>
    <t>5.H</t>
  </si>
  <si>
    <t>Títulos de Renta Fija en Reporto</t>
  </si>
  <si>
    <t>Sobregiro en Cuenta Corriente</t>
  </si>
  <si>
    <t>Operaciones en Reporto</t>
  </si>
  <si>
    <t>5.I</t>
  </si>
  <si>
    <t>Títulos de Renta Variable</t>
  </si>
  <si>
    <t>Provisiones</t>
  </si>
  <si>
    <t>Impuesto a la Renta a Pagar</t>
  </si>
  <si>
    <t>Créditos</t>
  </si>
  <si>
    <t>IVA a Pagar</t>
  </si>
  <si>
    <t>Deudores por Intermediación</t>
  </si>
  <si>
    <t>5.E</t>
  </si>
  <si>
    <t>Retenciones de Impuestos</t>
  </si>
  <si>
    <t>Aporte y Retenciones a Pagar</t>
  </si>
  <si>
    <t>Deudores Varios</t>
  </si>
  <si>
    <t>Otros Pasivos</t>
  </si>
  <si>
    <t>Cuentas por Cobrar a Personas y Empresas Relacionadas</t>
  </si>
  <si>
    <t>Dividendos a Pagar</t>
  </si>
  <si>
    <t>Otros Activos</t>
  </si>
  <si>
    <t>Otros Pasivos Corrientes</t>
  </si>
  <si>
    <t>5.M</t>
  </si>
  <si>
    <t>Otros Activos Corrientes</t>
  </si>
  <si>
    <t>5.G</t>
  </si>
  <si>
    <t>TOTAL ACTIVO CORRIENTE</t>
  </si>
  <si>
    <t>TOTAL PASIVO CORRIENTE</t>
  </si>
  <si>
    <t>ACTIVO NO CORRIENTE</t>
  </si>
  <si>
    <t>TOTAL PASIVO</t>
  </si>
  <si>
    <t>Inversiones Permanentes</t>
  </si>
  <si>
    <t>PATRIMONIO NETO</t>
  </si>
  <si>
    <t>Títulos Renta Variable</t>
  </si>
  <si>
    <t>Capital</t>
  </si>
  <si>
    <t>VPN</t>
  </si>
  <si>
    <t>Acción de la Bolsa de Valores</t>
  </si>
  <si>
    <t>Valuación Acción BVA</t>
  </si>
  <si>
    <t>Reserva Legal</t>
  </si>
  <si>
    <t>Bienes de Uso</t>
  </si>
  <si>
    <t>ANEXO II</t>
  </si>
  <si>
    <t>Reserva de Revalúo</t>
  </si>
  <si>
    <t>Bienes de Uso - Costo Revaluado</t>
  </si>
  <si>
    <t>Resultado del Ejercicio</t>
  </si>
  <si>
    <t>(Depreciación Acumulada)</t>
  </si>
  <si>
    <t>Activos Intangibles y Cargos Diferidos</t>
  </si>
  <si>
    <t>ANEXO III</t>
  </si>
  <si>
    <t>Licencia</t>
  </si>
  <si>
    <t>(Amortización Acumulada)</t>
  </si>
  <si>
    <t>Otros Activos No Corrientes</t>
  </si>
  <si>
    <t>Total Patrimonio Neto</t>
  </si>
  <si>
    <t>Gastos no Devengados</t>
  </si>
  <si>
    <t>TOTAL ACTIVO NO CORRIENTE</t>
  </si>
  <si>
    <t>TOTAL ACTIVO</t>
  </si>
  <si>
    <t>TOTAL PASIVO Y PATRIMONIO NETO</t>
  </si>
  <si>
    <t>CUENTA DE ORDEN</t>
  </si>
  <si>
    <t>Cuenta de Orden</t>
  </si>
  <si>
    <t>Deudores Crédito Gs.</t>
  </si>
  <si>
    <t>Acreedor Gs.</t>
  </si>
  <si>
    <r>
      <t>Las 12 notas -</t>
    </r>
    <r>
      <rPr>
        <i/>
        <sz val="10"/>
        <color rgb="FFFF0000"/>
        <rFont val="Gantari"/>
      </rPr>
      <t xml:space="preserve"> </t>
    </r>
    <r>
      <rPr>
        <i/>
        <sz val="10"/>
        <color theme="1"/>
        <rFont val="Gantari"/>
      </rPr>
      <t>Anexo I - Anexo II - Anexo III - Anexo de Capital que acompañan forman parte integral de los estados financieros y Anexo V</t>
    </r>
  </si>
  <si>
    <t>CONCEPTO</t>
  </si>
  <si>
    <t>INGRESOS OPERATIVOS</t>
  </si>
  <si>
    <t>Comisiones por Operación en Rueda</t>
  </si>
  <si>
    <t>Por Intermediación Acción en Rueda</t>
  </si>
  <si>
    <t>Por Intermediación Renta Fija en Rueda</t>
  </si>
  <si>
    <t>Ingresos por Asesoría Financiera</t>
  </si>
  <si>
    <t>Ingresos por Intereses y Dividendos de Cartera Propia</t>
  </si>
  <si>
    <t>GASTOS OPERATIVOS</t>
  </si>
  <si>
    <t>Gastos por Comisiones y Servicios</t>
  </si>
  <si>
    <t>Aranceles por Negociación Bolsa de Valores</t>
  </si>
  <si>
    <t>Otros Gastos Operativos</t>
  </si>
  <si>
    <t>5.Q</t>
  </si>
  <si>
    <t>RESULTADO OPERATIVO BRUTO</t>
  </si>
  <si>
    <t>GASTOS DE COMERCIALIZACIÓN</t>
  </si>
  <si>
    <t>Publicidad</t>
  </si>
  <si>
    <t>Folletos e Impresiones</t>
  </si>
  <si>
    <t>Otros Gastos de Comercialización</t>
  </si>
  <si>
    <t>GASTOS DE ADMINISTRACIÓN</t>
  </si>
  <si>
    <t>Servicios Personales</t>
  </si>
  <si>
    <t>Previsión, Amortización y Depreciaciones</t>
  </si>
  <si>
    <t>Mantenimiento</t>
  </si>
  <si>
    <t>Alquileres</t>
  </si>
  <si>
    <t>Gastos Generales</t>
  </si>
  <si>
    <t>Seguros</t>
  </si>
  <si>
    <t>Impuestos, Tasas y Contribuciones</t>
  </si>
  <si>
    <t>Otros Gastos de Administración</t>
  </si>
  <si>
    <t>RESULTADO OPERATIVO NETO</t>
  </si>
  <si>
    <t>OTROS INGRESOS Y EGRESOS</t>
  </si>
  <si>
    <t>5.R</t>
  </si>
  <si>
    <t>Otros Ingresos</t>
  </si>
  <si>
    <t>RESULTADOS FINANCIEROS</t>
  </si>
  <si>
    <t>Generados por Activos</t>
  </si>
  <si>
    <t>Intereses Cobrados</t>
  </si>
  <si>
    <t>Diferencia de Cambio</t>
  </si>
  <si>
    <t>Generados por Pasivos</t>
  </si>
  <si>
    <t>Intereses Pagados</t>
  </si>
  <si>
    <t>UTILIDAD O (PERDIDA)</t>
  </si>
  <si>
    <t>IMPUESTO A LA RENTA</t>
  </si>
  <si>
    <t>RESULTADO DEL EJERCICIO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</si>
  <si>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</si>
  <si>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</si>
  <si>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</si>
  <si>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</si>
  <si>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</si>
  <si>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</si>
  <si>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</si>
  <si>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</si>
  <si>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Efectivo neto de Actividades de Operación antes de impuestos</t>
  </si>
  <si>
    <t>Impuesto a la renta</t>
  </si>
  <si>
    <t xml:space="preserve">Efectivo Neto provisto de Actividades de Operación </t>
  </si>
  <si>
    <t>2.</t>
  </si>
  <si>
    <t>FLUJO DE EFECTIVO EN ACTIVIDADES DE INVERSIÓN</t>
  </si>
  <si>
    <t xml:space="preserve">Inversiones en Otras Empresas </t>
  </si>
  <si>
    <t>Fondo con destino especial</t>
  </si>
  <si>
    <t>Compra de Propiedad, planta y equipo</t>
  </si>
  <si>
    <t xml:space="preserve">Efectivo Neto en Actividades de Inversión </t>
  </si>
  <si>
    <t>3.</t>
  </si>
  <si>
    <t>FLUJO DE EFECTIVO POR ACTIVIDADES DE FINANCIACIAMIENTO</t>
  </si>
  <si>
    <t>Aportes de Capital</t>
  </si>
  <si>
    <t>Proveniente de préstamos y otras deudas</t>
  </si>
  <si>
    <t>Dividendos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</si>
  <si>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</si>
  <si>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</si>
  <si>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</si>
  <si>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</si>
  <si>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</si>
  <si>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Las 12 notas - Anexo I - Anexo II - Anexo III - Anexo de Capital que acompañan forman parte integral de los estados financieros y Anexo V</t>
  </si>
  <si>
    <t>ESTADO DE VARIACIÓN DEL PATRIMONIO NETO</t>
  </si>
  <si>
    <t>Movimientos</t>
  </si>
  <si>
    <t>CAPITAL</t>
  </si>
  <si>
    <t>RESERVAS</t>
  </si>
  <si>
    <t>RESULTADOS</t>
  </si>
  <si>
    <t>Suscripto</t>
  </si>
  <si>
    <t>A Integrar</t>
  </si>
  <si>
    <t>Integrado</t>
  </si>
  <si>
    <t>Valuación Acción
BVA</t>
  </si>
  <si>
    <t>Legal</t>
  </si>
  <si>
    <t>Facultativa</t>
  </si>
  <si>
    <t>Revalúo</t>
  </si>
  <si>
    <t>Acumulados</t>
  </si>
  <si>
    <t>Del Ejercicio</t>
  </si>
  <si>
    <t>Saldo al Inicio</t>
  </si>
  <si>
    <t>Movimientos Subsecuentes</t>
  </si>
  <si>
    <t>Capitalización de Utilidades</t>
  </si>
  <si>
    <t>Integración de Acciones</t>
  </si>
  <si>
    <t>Valuación Acc BVA</t>
  </si>
  <si>
    <t>Nota 1 – Consideración de los Estados Contables.</t>
  </si>
  <si>
    <t>Nota 2 - Información básica de la empresa</t>
  </si>
  <si>
    <t>2.1 Naturaleza Jurídica de las actividades de la sociedad</t>
  </si>
  <si>
    <t>CADIEM Casa de Bolsa S.A. tiene por objeto efectuar todas las actividades, operaciones y servicios que sean compatibles con la actividad de intermediación en el mercado de valores y cualquier otra actividad permitida que previamente, de manera general, lo autorice la Super Intendencia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ahora Super Intedencia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</si>
  <si>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2.2. Participación en otras empresas</t>
  </si>
  <si>
    <t>Nombre</t>
  </si>
  <si>
    <t>Monto de Participación</t>
  </si>
  <si>
    <t>% Participación en Capital de la Otra Empresa</t>
  </si>
  <si>
    <t>% Participación en el Capital Propio</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</si>
  <si>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</si>
  <si>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</si>
  <si>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</si>
  <si>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</si>
  <si>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</si>
  <si>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emitidos por el Consejo de Contadores Públicos del Paraguay y criterios de valuación dictados por la Super Intendecia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</si>
  <si>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</si>
  <si>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</si>
  <si>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</si>
  <si>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Las previsiones para cuentas de dudoso cobro se determinan anualmente sobre la base del estudio de la cartera de clientes realizado con el objeto de determinar la porción no recuperable de las cuentas por cobrar.</t>
  </si>
  <si>
    <t>3.4 Política de Bienes de Uso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</si>
  <si>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</si>
  <si>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3.5 Política de Reconocimiento de Ingresos y Egresos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</si>
  <si>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</si>
  <si>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</si>
  <si>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</si>
  <si>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3.7 Política de Valuación de las Inversiones de Largo Plazo</t>
  </si>
  <si>
    <t>Las inversiones a largo plazo se evalúan según su costo histórico más lo que resultare del VPP, exceptuando las acciones de la BVA que se valoriza según último valor negociado.</t>
  </si>
  <si>
    <t>Nota 4 – Cambios de Políticas y Procedimientos de Contabilidad</t>
  </si>
  <si>
    <t>Nota 5 – Criterios específicos de valuación</t>
  </si>
  <si>
    <t>A) Valuación en Moneda Extranjera</t>
  </si>
  <si>
    <t>Tipo de cambio comprador</t>
  </si>
  <si>
    <t xml:space="preserve">Tipo de cambio vendedor       </t>
  </si>
  <si>
    <t>B) Posición en Moneda Extranjera</t>
  </si>
  <si>
    <t>DETALLE</t>
  </si>
  <si>
    <t>Moneda Extranjera Clase</t>
  </si>
  <si>
    <t>Moneda Extranjera Monto</t>
  </si>
  <si>
    <t>TIPO DE CAMBIO</t>
  </si>
  <si>
    <t>SALDO
AL</t>
  </si>
  <si>
    <t>USD</t>
  </si>
  <si>
    <t>Inversiones</t>
  </si>
  <si>
    <t>Total Activo</t>
  </si>
  <si>
    <t>Deudas Financieras</t>
  </si>
  <si>
    <t>Total Pasivo</t>
  </si>
  <si>
    <t>POSICIÓN NETA</t>
  </si>
  <si>
    <t>C) Diferencia de Cambio en Moneda Extranjera</t>
  </si>
  <si>
    <t>Concepto</t>
  </si>
  <si>
    <t>Tipo
de
Cambio</t>
  </si>
  <si>
    <t>Monto
Ajustado</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</si>
  <si>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</si>
  <si>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</si>
  <si>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</si>
  <si>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</si>
  <si>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Cuenta Propia Gs.</t>
  </si>
  <si>
    <t>Banco Atlas S.A.</t>
  </si>
  <si>
    <t>Zeta Banco</t>
  </si>
  <si>
    <t>Banco Itaú Paraguay S.A.</t>
  </si>
  <si>
    <t xml:space="preserve">Banco Rio </t>
  </si>
  <si>
    <t>Bancos Varios Gs.</t>
  </si>
  <si>
    <t>Banco GNB Paraguay S.A.</t>
  </si>
  <si>
    <t>Banco Nacional de Fomento</t>
  </si>
  <si>
    <t>Banco Continental S.A.E.C.A.</t>
  </si>
  <si>
    <t>Financiera Pyo. Japonesa</t>
  </si>
  <si>
    <t>Interfisa Banco S.A.E.C.A.</t>
  </si>
  <si>
    <t>Ueno Bank SA Gs</t>
  </si>
  <si>
    <t>Banco Familiar S.A.E.C.A.</t>
  </si>
  <si>
    <t>Bancop S.A.</t>
  </si>
  <si>
    <t>Sub-Total</t>
  </si>
  <si>
    <t>Bancos Cuenta Propia USD</t>
  </si>
  <si>
    <t>Banco Itaú Paraguay S.A..</t>
  </si>
  <si>
    <t>Sudameris Bank S.A.E.C.A..</t>
  </si>
  <si>
    <t>Banco Atlas S.A..</t>
  </si>
  <si>
    <t>Banco Morgan Stanley</t>
  </si>
  <si>
    <t>Bancos Varios USD</t>
  </si>
  <si>
    <t>Banco GNB Paraguay S.A..</t>
  </si>
  <si>
    <t>Banco Pershing - Latin Securities</t>
  </si>
  <si>
    <t>TOTAL DISPONIBILIDADES</t>
  </si>
  <si>
    <t>E) Créditos</t>
  </si>
  <si>
    <r>
      <t>Deudores por Intermediación:</t>
    </r>
    <r>
      <rPr>
        <sz val="11"/>
        <color theme="1"/>
        <rFont val="Gantari"/>
      </rPr>
      <t xml:space="preserve"> La composición es la siguiente</t>
    </r>
  </si>
  <si>
    <t>Comisión Colocación de Títulos</t>
  </si>
  <si>
    <t>Servicios Financieros</t>
  </si>
  <si>
    <t>Representación Obligacionista</t>
  </si>
  <si>
    <t>Mantenimiento Bursátil</t>
  </si>
  <si>
    <t xml:space="preserve">TOTAL  </t>
  </si>
  <si>
    <r>
      <t>Deudores Varios:</t>
    </r>
    <r>
      <rPr>
        <sz val="11"/>
        <color theme="1"/>
        <rFont val="Gantari"/>
      </rPr>
      <t xml:space="preserve"> La composición es la siguiente</t>
    </r>
  </si>
  <si>
    <t>Adelanto de Vto.</t>
  </si>
  <si>
    <t>Otras Deudas</t>
  </si>
  <si>
    <r>
      <t>Derechos Sobre Títulos por Contrato de Underwriting:</t>
    </r>
    <r>
      <rPr>
        <sz val="11"/>
        <color theme="1"/>
        <rFont val="Gantari"/>
      </rPr>
      <t xml:space="preserve"> A la fecha del presente informe la empresa no cuenta con contratos por dicho concepto.</t>
    </r>
  </si>
  <si>
    <r>
      <t>F) Cargos Diferidos:</t>
    </r>
    <r>
      <rPr>
        <sz val="11"/>
        <color theme="1"/>
        <rFont val="Gantari"/>
      </rPr>
      <t xml:space="preserve"> A la fecha del presente informe la entidad no tiene datos que informar en esta nota</t>
    </r>
  </si>
  <si>
    <r>
      <t>G) Otros Activos Corrientes y No Corrientes:</t>
    </r>
    <r>
      <rPr>
        <sz val="11"/>
        <color theme="1"/>
        <rFont val="Gantari"/>
      </rPr>
      <t xml:space="preserve"> La composición es la siguiente</t>
    </r>
  </si>
  <si>
    <t>OTROS ACTIVOS CORRIENTES</t>
  </si>
  <si>
    <t>Anticipo Proveedores</t>
  </si>
  <si>
    <t>Gastos a Devengar</t>
  </si>
  <si>
    <t>Créditos al Personal</t>
  </si>
  <si>
    <t>Crédito Fiscal</t>
  </si>
  <si>
    <t>OTROS ACTIVOS NO CORRIENTES</t>
  </si>
  <si>
    <t>Fideicomiso Garantía</t>
  </si>
  <si>
    <t>Garantía de Alquiler</t>
  </si>
  <si>
    <t>H) Préstamos Financieros (corto y largo plazo)</t>
  </si>
  <si>
    <r>
      <t>Préstamos Financieros:</t>
    </r>
    <r>
      <rPr>
        <sz val="11"/>
        <color theme="1"/>
        <rFont val="Gantari"/>
      </rPr>
      <t xml:space="preserve"> Préstamos a Corto Plazo</t>
    </r>
  </si>
  <si>
    <t>INSTITUCIÓN</t>
  </si>
  <si>
    <t>Intereses a Pagar</t>
  </si>
  <si>
    <t>(-) Intereses a Devengar</t>
  </si>
  <si>
    <t>SUB TOTAL</t>
  </si>
  <si>
    <t>Préstamo USD</t>
  </si>
  <si>
    <t>Zeta Banco SAECA</t>
  </si>
  <si>
    <t>Linea de Sobregiro</t>
  </si>
  <si>
    <t>BASA S.A.</t>
  </si>
  <si>
    <t>Itau Paraguay</t>
  </si>
  <si>
    <t>SUB TOTAL Gs</t>
  </si>
  <si>
    <r>
      <t xml:space="preserve">I) Operación en Reporto: </t>
    </r>
    <r>
      <rPr>
        <sz val="11"/>
        <color theme="1"/>
        <rFont val="Gantari"/>
      </rPr>
      <t>Las operaciones Reportadas activas a la fecha son las siguientes</t>
    </r>
  </si>
  <si>
    <t>Fecha Op.</t>
  </si>
  <si>
    <t>Cod. Negociación</t>
  </si>
  <si>
    <t>Moneda</t>
  </si>
  <si>
    <t>Monto Contable</t>
  </si>
  <si>
    <t>Fecha de Vencimiento</t>
  </si>
  <si>
    <t>Guaraní</t>
  </si>
  <si>
    <t>Intereses a Vencer</t>
  </si>
  <si>
    <t>SUB-TOTAL OPERACIÓN EN REPORTO Gs</t>
  </si>
  <si>
    <t>PYSUD01F2204</t>
  </si>
  <si>
    <t>SUB-TOTAL OPERACIÓN EN REPORTO USD</t>
  </si>
  <si>
    <t>J) Documentos y Cuentas por Pagar (corto y largo plazo)</t>
  </si>
  <si>
    <r>
      <t>Acreedores Varios:</t>
    </r>
    <r>
      <rPr>
        <sz val="11"/>
        <color theme="1"/>
        <rFont val="Gantari"/>
      </rPr>
      <t xml:space="preserve"> La composición es la siguiente</t>
    </r>
  </si>
  <si>
    <t>Servicios a Pagar Gs.</t>
  </si>
  <si>
    <t>Servicios a Pagar USD</t>
  </si>
  <si>
    <r>
      <t>L) Administración de Cartera:</t>
    </r>
    <r>
      <rPr>
        <sz val="11"/>
        <color theme="1"/>
        <rFont val="Gantari"/>
      </rPr>
      <t xml:space="preserve"> La entidad no cuenta con obligaciones a la fecha</t>
    </r>
  </si>
  <si>
    <r>
      <t>M) Otros Pasivos Corrientes y No Corrientes:</t>
    </r>
    <r>
      <rPr>
        <sz val="11"/>
        <color theme="1"/>
        <rFont val="Gantari"/>
      </rPr>
      <t xml:space="preserve"> La composición es la siguiente</t>
    </r>
  </si>
  <si>
    <t>Honorarios Especiales</t>
  </si>
  <si>
    <t>Tarjeta de Crédito</t>
  </si>
  <si>
    <t>Anticipo de Cliente</t>
  </si>
  <si>
    <t>N) Patrimonio</t>
  </si>
  <si>
    <t>SALDO AL INICIO</t>
  </si>
  <si>
    <t>AUMENTOS</t>
  </si>
  <si>
    <t>DISMINUCIÓN</t>
  </si>
  <si>
    <t>SALDO AL CIERRE</t>
  </si>
  <si>
    <t>Aporte no Capitalizado</t>
  </si>
  <si>
    <t>Reservas</t>
  </si>
  <si>
    <t>Resultado Acumulado</t>
  </si>
  <si>
    <r>
      <t>O) Previsiones:</t>
    </r>
    <r>
      <rPr>
        <sz val="11"/>
        <color theme="1"/>
        <rFont val="Gantari"/>
      </rPr>
      <t xml:space="preserve"> La entidad no considera necesario realizar previsiones</t>
    </r>
  </si>
  <si>
    <t>Aranceles y Fondo de Garantía</t>
  </si>
  <si>
    <t>Administrativos</t>
  </si>
  <si>
    <t>Ingresos Varios por Asesoría</t>
  </si>
  <si>
    <t>Servicios de Representación</t>
  </si>
  <si>
    <t>Ingresos Operativos Varios</t>
  </si>
  <si>
    <t>Manejo de Archivos</t>
  </si>
  <si>
    <t>Gastos Bursátiles</t>
  </si>
  <si>
    <t>Fidelización</t>
  </si>
  <si>
    <t>Gastos Varios de Comercialización</t>
  </si>
  <si>
    <t>Gastos de Consumición</t>
  </si>
  <si>
    <t>Gastos al Personal</t>
  </si>
  <si>
    <t>Honorarios</t>
  </si>
  <si>
    <t>Gastos de Tecnología</t>
  </si>
  <si>
    <t>Absorción de Impuestos</t>
  </si>
  <si>
    <t>Donaciones</t>
  </si>
  <si>
    <t>Gastos Varios de Administración</t>
  </si>
  <si>
    <t>Mantenimiento y Limpieza</t>
  </si>
  <si>
    <t>Movilidad y Viático</t>
  </si>
  <si>
    <t>IVA Gasto</t>
  </si>
  <si>
    <t>Nota 6 – Información Referente a Contingencias y Compromisos</t>
  </si>
  <si>
    <r>
      <t xml:space="preserve">A) Compromisos Directos: </t>
    </r>
    <r>
      <rPr>
        <sz val="11"/>
        <color theme="1"/>
        <rFont val="Gantari"/>
      </rPr>
      <t>A la fecha del informe no existen compromisos directos relevantes que informar o detallar en la presente nota.</t>
    </r>
  </si>
  <si>
    <r>
      <t xml:space="preserve">B) Contingencias Legales: </t>
    </r>
    <r>
      <rPr>
        <sz val="11"/>
        <color theme="1"/>
        <rFont val="Gantari"/>
      </rPr>
      <t>La empresa no cuenta con juicios ni otras acciones que comprometa a la libre disponibilidad de sus bienes ni al libre desarrollo de sus actividades comerciales.</t>
    </r>
  </si>
  <si>
    <t>Nota 7 – Hechos posteriores al Cierre del Ejercicio:</t>
  </si>
  <si>
    <t>Entre la fecha de cierre y la fecha de emisión de estos estados financieros, no han ocurrido hechos significativos de carácter financiero o de otra índole que afecten la situación patrimonial y financiera o los resultados de la Sociedad.</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</si>
  <si>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</si>
  <si>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</si>
  <si>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</si>
  <si>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a ningún cambio de procedimiento en la aplicación y estimación contable en referencia a los ejercicios anteriores al presente.</t>
  </si>
  <si>
    <t>Nota 10 – Restricciones para distribución de Utilidades</t>
  </si>
  <si>
    <t>La empresa, una vez aprobada por asamblea y retenido el Impuesto a los Dividendos y Utilidades (IDU) según esta reglamentada en el Título II de la Ley 6380/19, distribuye sin ninguna restricción las utilidades disponibles al cierre de cada periodo.</t>
  </si>
  <si>
    <t>Nota 11 – Sanciones</t>
  </si>
  <si>
    <t>La empresa no cuenta con ningún tipo de sanciones a la fecha del presente informe.</t>
  </si>
  <si>
    <t>Nota 12 – Cuentas de Orden</t>
  </si>
  <si>
    <t>INFIRMACIÓN SOBRE EL DOCUMENTO Y EMISOR</t>
  </si>
  <si>
    <t>INFORMACIÓN SOBRE EL EMISOR AL FECHA DE LA ÚLTIMA INFORMACIÓN DISPONIBLE</t>
  </si>
  <si>
    <t>EMISOR</t>
  </si>
  <si>
    <t>TIPO DE TÍTULO</t>
  </si>
  <si>
    <t>CANTIDAD DE TÍTULOS</t>
  </si>
  <si>
    <t>VALOR NOMINAL UNITARIO</t>
  </si>
  <si>
    <t>VALOR CONTABLE</t>
  </si>
  <si>
    <t>RESULTADO</t>
  </si>
  <si>
    <t>SUB TOTAL GS</t>
  </si>
  <si>
    <t>SUB TOTAL USD</t>
  </si>
  <si>
    <t>SUB TOTAL EN GS</t>
  </si>
  <si>
    <t>CAJA DE VALORES DEL PARAGUAY</t>
  </si>
  <si>
    <t>CADIEM AFPISA</t>
  </si>
  <si>
    <t>TERRENOS</t>
  </si>
  <si>
    <t>Titulo</t>
  </si>
  <si>
    <t>CANTIDAD</t>
  </si>
  <si>
    <t>VALOR NOMINAL</t>
  </si>
  <si>
    <t>VALOR DE MERCADO</t>
  </si>
  <si>
    <t>(En Guaraníes)</t>
  </si>
  <si>
    <t xml:space="preserve">R U B R O </t>
  </si>
  <si>
    <t>VALORES ORIGINALES</t>
  </si>
  <si>
    <t>DEPRECIACIONES</t>
  </si>
  <si>
    <t>NETO RESULTANTE</t>
  </si>
  <si>
    <t>Valores al inicio</t>
  </si>
  <si>
    <t>Altas</t>
  </si>
  <si>
    <t>Bajas</t>
  </si>
  <si>
    <t>Revalúo del Período</t>
  </si>
  <si>
    <t>Valores al Cierre</t>
  </si>
  <si>
    <t>Acumuladas al inicio</t>
  </si>
  <si>
    <t>Depreciación del Período</t>
  </si>
  <si>
    <t>Acumuladas al Cierre</t>
  </si>
  <si>
    <t>Bienes de uso e intangible</t>
  </si>
  <si>
    <t>Muebles y Útiles</t>
  </si>
  <si>
    <t>Equipos de Oficina</t>
  </si>
  <si>
    <t>Equipos de Informática</t>
  </si>
  <si>
    <t>Instalaciones</t>
  </si>
  <si>
    <t>Mejoras en Predio Ajeno</t>
  </si>
  <si>
    <t>Maquinarias y Equipos</t>
  </si>
  <si>
    <t>Licencias</t>
  </si>
  <si>
    <t>ANEXO DE CAPITAL</t>
  </si>
  <si>
    <t>CAPITAL INTEGRADO</t>
  </si>
  <si>
    <t>Accionistas</t>
  </si>
  <si>
    <t>% Participación en el Capital Integrado</t>
  </si>
  <si>
    <t>(%) Votos</t>
  </si>
  <si>
    <t>Liliana Yolanda Meza</t>
  </si>
  <si>
    <t>Jaime Hitoshi Kurosu Ishigaki</t>
  </si>
  <si>
    <t>MADIBA S.A.</t>
  </si>
  <si>
    <t>James Edward Clifton Spalding Hellmer</t>
  </si>
  <si>
    <t>Erasmo Luis Aguilar Delvalle</t>
  </si>
  <si>
    <t>Hugo Cesar Recalde Benitez</t>
  </si>
  <si>
    <t>Roberto Jose Blumenfeld</t>
  </si>
  <si>
    <t>Francisco Yanagida Ishikawa</t>
  </si>
  <si>
    <t>Natalia Trinidad</t>
  </si>
  <si>
    <t>Osvaldo Serafini</t>
  </si>
  <si>
    <t>Cipriano Eduardo Codas Elizeche</t>
  </si>
  <si>
    <t>Julio Ruben Sykora Frich</t>
  </si>
  <si>
    <t>Carlos Roberto Díaz Rossi</t>
  </si>
  <si>
    <t>Myriam Silva</t>
  </si>
  <si>
    <t>Viviana Cabrera</t>
  </si>
  <si>
    <t>Roberto Acosta</t>
  </si>
  <si>
    <t>Miriam Concepcion Ayala Vda. De Contreras</t>
  </si>
  <si>
    <t xml:space="preserve">Verónica Contreras Ayala </t>
  </si>
  <si>
    <t>RAS S.A.</t>
  </si>
  <si>
    <t>Marcos Aurelio Mañotti Gonzalez</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</si>
  <si>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</si>
  <si>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</si>
  <si>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</si>
  <si>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</si>
  <si>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</si>
  <si>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</si>
  <si>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Roberto Fabian Elías Díaz</t>
  </si>
  <si>
    <t>Cimar S.A.</t>
  </si>
  <si>
    <t>Maria Lourdes Gamarra Marin</t>
  </si>
  <si>
    <t>Lucia Emilia Ayala Person</t>
  </si>
  <si>
    <t>Hugo Teodoro Berkemeyer Rodriguez</t>
  </si>
  <si>
    <t>Marcelo Emilio Ayala Person</t>
  </si>
  <si>
    <t>Hugo Fernando Martínez Fernandez</t>
  </si>
  <si>
    <t>Rodrigo Garcia</t>
  </si>
  <si>
    <t>Ricardo Daniel Contreras</t>
  </si>
  <si>
    <t>Composición de saldos con relacionadas</t>
  </si>
  <si>
    <t>Cuentas a Cobrar</t>
  </si>
  <si>
    <t>NOMBRE</t>
  </si>
  <si>
    <t>RELACION</t>
  </si>
  <si>
    <t>TIPO DE OPERACIÓN</t>
  </si>
  <si>
    <t>Cadiem AFPISA</t>
  </si>
  <si>
    <t>Controlada</t>
  </si>
  <si>
    <t>Agente Colocador</t>
  </si>
  <si>
    <t>Aranceles por Operación</t>
  </si>
  <si>
    <t>Créditos Varios</t>
  </si>
  <si>
    <t>Jorge Ugarte</t>
  </si>
  <si>
    <t>Plana ejecutiva</t>
  </si>
  <si>
    <t>Gloria Ayala</t>
  </si>
  <si>
    <t>Directores</t>
  </si>
  <si>
    <t>César Paredes</t>
  </si>
  <si>
    <t>Cuentas por Pagar</t>
  </si>
  <si>
    <t>Por Servicios</t>
  </si>
  <si>
    <t>INGRESOS</t>
  </si>
  <si>
    <t>Valuación</t>
  </si>
  <si>
    <t>Fátima Flecha</t>
  </si>
  <si>
    <t>TOTAL INGRESOS</t>
  </si>
  <si>
    <t>EGRESOS</t>
  </si>
  <si>
    <t>GASTOS</t>
  </si>
  <si>
    <t>TOTAL GASTOS</t>
  </si>
  <si>
    <r>
      <t>Proyecto Core</t>
    </r>
    <r>
      <rPr>
        <sz val="8"/>
        <rFont val="Gantari"/>
      </rPr>
      <t xml:space="preserve"> (*)</t>
    </r>
  </si>
  <si>
    <t xml:space="preserve"> (*) El valor presentado en esta línea corresponde a la inversión devengada/pagada en el marco del Proyecto Core. Dicho importar seguirá incrementándose a lo largo del desarrollo del proyecto, y solo una vez finalizado se iniciará el proceso de amortización. Se prevé que la culminación e implementación del sistema se realice hacia finales del año 2026.</t>
  </si>
  <si>
    <t>Inmuebles</t>
  </si>
  <si>
    <t>Ingresos por Operaciones y Servicios a Personas Relacionadas</t>
  </si>
  <si>
    <t>Otros Ingresos Operativos</t>
  </si>
  <si>
    <t>Sudameris Bank Gs</t>
  </si>
  <si>
    <t>Electroban S.A.E.C.A.</t>
  </si>
  <si>
    <t>Zeta Banco S.A.E.C.A.</t>
  </si>
  <si>
    <t>SUDAMERIS BANK S.A.E.C.A.</t>
  </si>
  <si>
    <t>BANCO  BASA S.A.</t>
  </si>
  <si>
    <t>FRIGORIFICO CONCEPCION S.A.</t>
  </si>
  <si>
    <t>Tipo de cambio DNIT</t>
  </si>
  <si>
    <t>Tipo de cambio BCP</t>
  </si>
  <si>
    <t>Tipo de cambio unico</t>
  </si>
  <si>
    <t>Bank of New York Mellon USD</t>
  </si>
  <si>
    <t>Mathías Velázquez</t>
  </si>
  <si>
    <t>Milmar S.A.</t>
  </si>
  <si>
    <t>Andrés Chang</t>
  </si>
  <si>
    <t>Maria José Aguilar Castro</t>
  </si>
  <si>
    <t>Stella Maria Castro</t>
  </si>
  <si>
    <t>TELECEL S.A.</t>
  </si>
  <si>
    <t>ALPACA S.A.</t>
  </si>
  <si>
    <t>INDEX SACI</t>
  </si>
  <si>
    <t>IZAGUIRRE BARRAIL INVERSORA S.A.E.C.A</t>
  </si>
  <si>
    <t>Grupo Vazquez SAE</t>
  </si>
  <si>
    <t>EXXEL TECHNOLOGIES SAE</t>
  </si>
  <si>
    <t>Tu Financiera S.A.E.C.A</t>
  </si>
  <si>
    <t>MINISTERIO DE ECONOMIA Y FINANZAS</t>
  </si>
  <si>
    <t>CDA</t>
  </si>
  <si>
    <t>Preferida D</t>
  </si>
  <si>
    <t>Preferida E</t>
  </si>
  <si>
    <t>Amambay Cardozo</t>
  </si>
  <si>
    <t>Solar Banco S.A.E.</t>
  </si>
  <si>
    <t>Ueno Bank SA</t>
  </si>
  <si>
    <t>Prov. p/ Gratificación Especial Premio</t>
  </si>
  <si>
    <t>ITTI SAECA</t>
  </si>
  <si>
    <t>S.A.C.I. H.Petersen</t>
  </si>
  <si>
    <t>QUIMISUR SAECA</t>
  </si>
  <si>
    <t>Operaciones</t>
  </si>
  <si>
    <t>N/A</t>
  </si>
  <si>
    <t>Comprobantes Pendientes de Entrega</t>
  </si>
  <si>
    <t>Recupero de Gastos</t>
  </si>
  <si>
    <t>Aranceles SIV-SEPRELAD-CAVAPY</t>
  </si>
  <si>
    <t>Consultorias</t>
  </si>
  <si>
    <t>Judith Vera</t>
  </si>
  <si>
    <t>Solar Banco SAE</t>
  </si>
  <si>
    <t>Gestión Adm. y Reestructuración</t>
  </si>
  <si>
    <t>Prov. Gratificaciones 285/93</t>
  </si>
  <si>
    <t>Documentos a rendir</t>
  </si>
  <si>
    <t>Inverfin SAECA</t>
  </si>
  <si>
    <t>UENO HOLDING SAECA</t>
  </si>
  <si>
    <t>BRASKEM</t>
  </si>
  <si>
    <t>Director de Tecnologia</t>
  </si>
  <si>
    <t>Q) Otros Ingresos Operativos</t>
  </si>
  <si>
    <t>R) Otros Gastos Operativos, de Comercialización y de Administración</t>
  </si>
  <si>
    <t>5.S</t>
  </si>
  <si>
    <t>Con el objetivo de mejorar la comparabilidad de la información presentada, determinadas partidas del periodo comparativo han sido reclasificadas y/o reexpresadas para adecuarlas a los criterios de presentación del ejercicio actual. Dichas reclasificaciones no afectan el resultado del ejercicio ni el patrimonio neto previamente reportado.</t>
  </si>
  <si>
    <t>Otros Egresos</t>
  </si>
  <si>
    <t>Las partidas de activos y pasivos en moneda extranjera fueron valuadas utilizando el tipo de cambio de cierre. Hasta el mes de diciembre de 2024, se utilizó el tipo de cambio proporcionado por la Dirección Nacional de Ingresos Tributarios (DNIT), el cual no difiere significativamente del vigente en el mercado libre de cambios.
A partir del ejercicio 2025, y en cumplimiento de la Resolución SV. SG N° 00003/2024, la Sociedad adopta como referencia la cotización referencial mensual publicada por el Banco Central del Paraguay, utilizando el tipo de cambio vigente al 31 de diciembre de 2025.</t>
  </si>
  <si>
    <t>La presente nota expone la posición de la Sociedad en moneda extranjera al cierre de cada ejercicio, detallando los activos y pasivos denominados en monedas distintas a la moneda funcional.
La posición neta en moneda extranjera refleja la exposición de la Sociedad al riesgo de variaciones en los tipos de cambio, y se determina como la diferencia entre los activos y pasivos denominados en dichas monedas, valuados al tipo de cambio de cierre correspondiente.</t>
  </si>
  <si>
    <t>La presente nota expone los resultados generados por la valuación de activos y pasivos monetarios denominados en moneda extranjera al cierre de cada ejercicio.
Dichos resultados surgen de la aplicación del tipo de cambio vigente a la fecha de cierre sobre las partidas monetarias en moneda extranjera, reconociéndose las diferencias de cambio en el resultado del ejercicio.
Las ganancias o pérdidas por valuación reflejan el efecto de las variaciones en el tipo de cambio sobre la posición monetaria neta de la Sociedad en moneda extranjera, distinguiendo entre activos y pasivos.
En este sentido, las variaciones en los tipos de cambio pueden generar impactos positivos o negativos en los resultados, dependiendo de si la Sociedad mantiene una posición neta activa o pasiva en moneda extranjera durante el período.</t>
  </si>
  <si>
    <t>Inversiones de Corto Plazo</t>
  </si>
  <si>
    <t>Las inversiones a corto plazo corresponden a instrumentos financieros adquiridos en el marco de la operativa de intermediación y negociación de la Sociedad.
Dichos instrumentos se valúan a su costo de adquisición, incorporando el devengamiento de los rendimientos financieros conforme a las condiciones nominales de cada título.
Los resultados generados por la compra y venta de estos instrumentos, así como los intereses devengados, son reconocidos en el resultado del ejercicio en el período en que se producen.</t>
  </si>
  <si>
    <t xml:space="preserve">Las inversiones permanentes se encuentran valuadas de acuerdo con el método de la participación patrimonial (VPP), reconociendo en resultados la proporción correspondiente de los resultados generados por las entidades participadas.
</t>
  </si>
  <si>
    <t>Acciones de la Bolsa de Valores de Asunción</t>
  </si>
  <si>
    <t>Las acciones de la Bolsa de Valores y Productos de Asunción S.A. (BVPASA) se exponen en forma separada del resto de las inversiones permanentes, en atención a su naturaleza particular como instrumento requerido para la participación en el mercado de valores, así como por su criterio de valuación específico.
A diferencia de otras inversiones permanentes, las acciones se valúan considerando el último valor de negociación disponible al cierre del ejercicio, por lo que su presentación separada permite una mejor exposición y comprensión de su impacto en la situación patrimonial de la Sociedad.</t>
  </si>
  <si>
    <t>5.K</t>
  </si>
  <si>
    <r>
      <t>K) Acreedores por Intermediación (Corto y Largo Plazo):</t>
    </r>
    <r>
      <rPr>
        <sz val="11"/>
        <color theme="1"/>
        <rFont val="Gantari"/>
      </rPr>
      <t xml:space="preserve"> La composición es la siguiente</t>
    </r>
  </si>
  <si>
    <t>Intermediación Negociación de Títulos</t>
  </si>
  <si>
    <t>Acreedores por Vto. Título</t>
  </si>
  <si>
    <t>Banco Continental S.A.E.C.A. USD</t>
  </si>
  <si>
    <t>Banco Continental S.A.E.C.A. Gs</t>
  </si>
  <si>
    <t>Bank of New York Mellon Terceros</t>
  </si>
  <si>
    <t>Banco Pershing - Terceros USD</t>
  </si>
  <si>
    <t>Banco Itaú Paraguay S.A. Gs.</t>
  </si>
  <si>
    <t>Banco Itaú Paraguay S.A. USD</t>
  </si>
  <si>
    <t>T.C. BCP</t>
  </si>
  <si>
    <t>Ingresos por Venta de Cartera Propia</t>
  </si>
  <si>
    <r>
      <t xml:space="preserve">D) Disponibilidades: </t>
    </r>
    <r>
      <rPr>
        <sz val="11"/>
        <color theme="1"/>
        <rFont val="Gantari"/>
      </rPr>
      <t>La Sociedad mantiene saldos correspondientes a disponibilidades vinculadas a operaciones por cuenta de terceros, los cuales se encuentran debidamente identificados y administrados en forma separada de los recursos propios, en cumplimiento de las disposiciones regulatorias vigentes.
No obstante, y en aplicación de un criterio de prudencia y adecuada exposición, dichos saldos se presentan transitoriamente dentro del rubro disponibilidades, reconociéndose simultáneamente el pasivo asociado frente a los clientes.
La Sociedad se encuentra en proceso de adecuación operativa para la implementación de un esquema de cuentas segregadas (cuentas cash), tras lo cual estos saldos serán expuestos conforme a su naturaleza en cuentas de orden</t>
    </r>
  </si>
  <si>
    <t>Los montos presentados en las cuentas de orden, como parte de la información contenida en los estados contables, corresponden al total del patrimonio administrado por Cadiem Casa de Bolsa SA al 31 de marzo de 2026. Dicho patrimonio está compuesto por títulos valores en formato físico y electrónico.
Los títulos valores en formato físico se encuentran resguardados en CAVAPY, mientras que los títulos en formato electrónico están registrados dentro del sistema electrónico de la Bolsa de Valores de Asunción.</t>
  </si>
  <si>
    <t>Intereses percibidos</t>
  </si>
  <si>
    <t>Jefferies</t>
  </si>
  <si>
    <t>Banco Solar SAECA</t>
  </si>
  <si>
    <t>PYELE07F1362</t>
  </si>
  <si>
    <t>PYTEL01F2070</t>
  </si>
  <si>
    <t>PYTNA03F1064</t>
  </si>
  <si>
    <t>PYTEL01F2724</t>
  </si>
  <si>
    <t>PYTNA01F0886</t>
  </si>
  <si>
    <t>PYTEL03F2276</t>
  </si>
  <si>
    <t>PYGVA06F2361</t>
  </si>
  <si>
    <t>PYAPC03F0915</t>
  </si>
  <si>
    <t>PYFIN01F9471</t>
  </si>
  <si>
    <t>PYFIN02F1592</t>
  </si>
  <si>
    <t>PYAPC10F0007</t>
  </si>
  <si>
    <t>PYAPC09F0000</t>
  </si>
  <si>
    <t>PYAPC04F0922</t>
  </si>
  <si>
    <t>PYAPC08F1819</t>
  </si>
  <si>
    <t>PYAPC07F1802</t>
  </si>
  <si>
    <t>PYAPC11F0006</t>
  </si>
  <si>
    <t>PYAPC12F0005</t>
  </si>
  <si>
    <t>Prov. Aguinaldo</t>
  </si>
  <si>
    <t>Prov. Comisiones a Pagar</t>
  </si>
  <si>
    <t>FINANCIERA PARAGUAYO JAPONESA S.A.E.C.A.</t>
  </si>
  <si>
    <t>GAS CORONA S.A.E.C.A.</t>
  </si>
  <si>
    <t>TECNOLOGÃA DEL SUR S.A.E</t>
  </si>
  <si>
    <t>BOLSA DE VALORES  DE ASUNCIÓN</t>
  </si>
  <si>
    <t>Acciones</t>
  </si>
  <si>
    <t>Correspondiente al 30/06/2026, presentado en forma comparativa con el ejercicio cerrado al 31/12/2025</t>
  </si>
  <si>
    <t>Correspondiente al 30/06/2026, presentado en forma comparativa con el ejercicio cerrado al 30/06/2025</t>
  </si>
  <si>
    <t>Información al 30/06/2026</t>
  </si>
  <si>
    <t>Gs.54.0000.000.000</t>
  </si>
  <si>
    <t>Vice-Presidente con el 21,73% de los Votos – 12,25% del Capital</t>
  </si>
  <si>
    <t>Director con el 21,73% de los Votos – 12,34 % del Capital</t>
  </si>
  <si>
    <t>Accionista con el 21,66% de los Votos – 12,16 % del Capital</t>
  </si>
  <si>
    <t>Presidente con el 21,73% de los Votos - 12,24% del Capital</t>
  </si>
  <si>
    <t>Notas a los Estados Contables al 30 de junio de 2026</t>
  </si>
  <si>
    <t>Raúl Sanchez</t>
  </si>
  <si>
    <t>Comisión por Operaciones Fuera de Rueda</t>
  </si>
  <si>
    <t>Por Intermediación Acción Fuera de Rueda</t>
  </si>
  <si>
    <t>Por Intermediación Renta Fija Fuera de Rueda</t>
  </si>
  <si>
    <t>AJUSTE DE RESULTADO DE EJERCICIOS ANTERIORES</t>
  </si>
  <si>
    <t>Ingresos</t>
  </si>
  <si>
    <t>Egresos</t>
  </si>
  <si>
    <t xml:space="preserve">Gletir corredor de Bolsa U$ </t>
  </si>
  <si>
    <t>PYFRI08F9058</t>
  </si>
  <si>
    <t>PYELE01F0048</t>
  </si>
  <si>
    <t xml:space="preserve">TC. </t>
  </si>
  <si>
    <t xml:space="preserve">T.C. </t>
  </si>
  <si>
    <t>Cheques emitidos no cobrados</t>
  </si>
  <si>
    <r>
      <t xml:space="preserve">C) Garantías Constituidas: </t>
    </r>
    <r>
      <rPr>
        <sz val="11"/>
        <rFont val="Gantari"/>
      </rPr>
      <t>Cadiem Casa de Bolsa dando cumplimiento de la obligación establecida en la Ley 5810/17 en su artículo 111, constituyo a favor de la BVA en fecha 29/06/2026 la garantía sobre Bonos, con las siguientes características:
•	Emisor:			Grupo Vazquez
•	Título:			Bono
•	ISIN:			PYGVA14F0266
•	Cantidad:		800
•	Valor Nominal Total:	PYG 800.000.000-
•	Vencimiento:		05/04/2030</t>
    </r>
    <r>
      <rPr>
        <b/>
        <sz val="11"/>
        <rFont val="Gantari"/>
      </rPr>
      <t xml:space="preserve">
</t>
    </r>
  </si>
  <si>
    <t>Cartera de Inversiones al 30/06/2026 comparativo al 31/12/2025</t>
  </si>
  <si>
    <t>Los estados contables fueron aprobados por Acta de Directorio N°282  de fecha 06/08/2026 sin ninguna observación que mencionar.</t>
  </si>
  <si>
    <t>Elias Gelay</t>
  </si>
  <si>
    <t>BONOS CORPORATIVOS</t>
  </si>
  <si>
    <t>BONOS SUBORDINADOS</t>
  </si>
  <si>
    <t>ENERSUR SA</t>
  </si>
  <si>
    <t>BONOS FINANCIEROS</t>
  </si>
  <si>
    <t>BONOS DEL TESORO</t>
  </si>
  <si>
    <t>LIBRERIA Y PAPELERIA NOVA SA</t>
  </si>
  <si>
    <t>NUCLEO S.A.</t>
  </si>
  <si>
    <t>PETROMAX</t>
  </si>
  <si>
    <t>Ueno Bank</t>
  </si>
  <si>
    <t>ACCIONES</t>
  </si>
  <si>
    <t>CHEQUE DIFERIDO</t>
  </si>
  <si>
    <t>GESTIONES Y COBRANZAS S.A.</t>
  </si>
  <si>
    <t>PAGARÉS</t>
  </si>
  <si>
    <t>BANCO NACIONAL DE FOMENTO</t>
  </si>
  <si>
    <t>BONOS DEL EXTERIOR</t>
  </si>
  <si>
    <t>BANCO ATLAS SAECA</t>
  </si>
  <si>
    <t>Raúl Sánchez</t>
  </si>
  <si>
    <t>Nicolás González Oddone</t>
  </si>
  <si>
    <t>Carlos de los Ríos</t>
  </si>
  <si>
    <t>Director of Global Markets</t>
  </si>
  <si>
    <t>Gs. 55.430.000.000</t>
  </si>
  <si>
    <t>Kurosu &amp; Cia SA</t>
  </si>
  <si>
    <t>RIEDER &amp;CIA S.A.C.I.</t>
  </si>
  <si>
    <t>TOTAL AL 30/06/2026</t>
  </si>
  <si>
    <t>TOTAL AL 31/12/2025</t>
  </si>
  <si>
    <t>Comision agente colocador</t>
  </si>
  <si>
    <t>Gastos de Representación</t>
  </si>
  <si>
    <t>Mantenimiento Tarjeta de Crédito</t>
  </si>
  <si>
    <t>Cuadro de Bienes de Uso al 30 de junio de 2026</t>
  </si>
  <si>
    <t>Cuadro de Intangibles por al 30 de junio de 2026</t>
  </si>
  <si>
    <t>Composición Accionaria al 30/06/2026</t>
  </si>
  <si>
    <t>Valuación Acciones CAVAPY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</si>
</sst>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43" formatCode="_ * #,##0.00_ ;_ * \-#,##0.0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_ * #,##0_ ;_ * \-#,##0_ ;_ * \-_ ;_ @_ "/>
  </numFmts>
  <fonts count="37"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Gantari"/>
    </font>
    <font>
      <u/>
      <sz val="11"/>
      <color theme="10"/>
      <name val="Gantari"/>
    </font>
    <font>
      <b/>
      <u/>
      <sz val="11"/>
      <color theme="1"/>
      <name val="Gantari"/>
    </font>
    <font>
      <b/>
      <sz val="11"/>
      <color theme="1"/>
      <name val="Gantari"/>
    </font>
    <font>
      <b/>
      <sz val="10"/>
      <color theme="1"/>
      <name val="Gantari"/>
    </font>
    <font>
      <sz val="11"/>
      <name val="Gantari"/>
    </font>
    <font>
      <b/>
      <sz val="11"/>
      <color rgb="FF000000"/>
      <name val="Gantari"/>
    </font>
    <font>
      <b/>
      <sz val="11"/>
      <name val="Gantari"/>
    </font>
    <font>
      <sz val="8"/>
      <color theme="1"/>
      <name val="Gantari"/>
    </font>
    <font>
      <b/>
      <sz val="11"/>
      <color rgb="FFFFFFFF"/>
      <name val="Gantari"/>
    </font>
    <font>
      <sz val="11"/>
      <color rgb="FFFFFFFF"/>
      <name val="Gantari"/>
    </font>
    <font>
      <sz val="11"/>
      <color rgb="FFFF0000"/>
      <name val="Gantari"/>
    </font>
    <font>
      <b/>
      <sz val="9"/>
      <color theme="1"/>
      <name val="Gantari"/>
    </font>
    <font>
      <u/>
      <sz val="11"/>
      <color theme="1"/>
      <name val="Gantari"/>
    </font>
    <font>
      <i/>
      <sz val="10"/>
      <color theme="1"/>
      <name val="Gantari"/>
    </font>
    <font>
      <b/>
      <i/>
      <sz val="11"/>
      <name val="Gantari"/>
    </font>
    <font>
      <b/>
      <sz val="11"/>
      <color indexed="8"/>
      <name val="Gantari"/>
    </font>
    <font>
      <b/>
      <sz val="10"/>
      <color indexed="8"/>
      <name val="Gantari"/>
    </font>
    <font>
      <b/>
      <u/>
      <sz val="11"/>
      <color indexed="8"/>
      <name val="Gantari"/>
    </font>
    <font>
      <sz val="11"/>
      <color indexed="8"/>
      <name val="Gantari"/>
    </font>
    <font>
      <u/>
      <sz val="11"/>
      <name val="Gantari"/>
    </font>
    <font>
      <i/>
      <sz val="10"/>
      <color rgb="FFFF0000"/>
      <name val="Gantari"/>
    </font>
    <font>
      <i/>
      <sz val="11"/>
      <color theme="1"/>
      <name val="Gantari"/>
    </font>
    <font>
      <sz val="11"/>
      <color rgb="FF000000"/>
      <name val="Calibri"/>
      <family val="2"/>
    </font>
    <font>
      <sz val="11"/>
      <color rgb="FF000000"/>
      <name val="Gantari"/>
    </font>
    <font>
      <b/>
      <sz val="8"/>
      <name val="Gantari"/>
    </font>
    <font>
      <sz val="8"/>
      <name val="Gantari"/>
    </font>
    <font>
      <sz val="11"/>
      <color rgb="FF000000"/>
      <name val="Calibri"/>
      <family val="2"/>
      <charset val="1"/>
    </font>
    <font>
      <b/>
      <sz val="11"/>
      <color rgb="FFFF0000"/>
      <name val="Gantari"/>
    </font>
    <font>
      <b/>
      <u/>
      <sz val="11"/>
      <name val="Gantari"/>
    </font>
    <font>
      <sz val="10"/>
      <color theme="1"/>
      <name val="Times New Roman"/>
      <family val="1"/>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33">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top style="thin">
        <color auto="1"/>
      </top>
      <bottom style="double">
        <color indexed="64"/>
      </bottom>
      <diagonal/>
    </border>
    <border>
      <left style="thin">
        <color indexed="64"/>
      </left>
      <right style="medium">
        <color indexed="64"/>
      </right>
      <top/>
      <bottom/>
      <diagonal/>
    </border>
  </borders>
  <cellStyleXfs count="24">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xf numFmtId="0" fontId="28" fillId="0" borderId="0"/>
    <xf numFmtId="41" fontId="1" fillId="0" borderId="0" applyFont="0" applyFill="0" applyBorder="0" applyAlignment="0" applyProtection="0"/>
    <xf numFmtId="170" fontId="32" fillId="0" borderId="0" applyBorder="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486">
    <xf numFmtId="0" fontId="0" fillId="0" borderId="0" xfId="0"/>
    <xf numFmtId="0" fontId="5" fillId="0" borderId="0" xfId="0" applyFont="1"/>
    <xf numFmtId="0" fontId="6" fillId="0" borderId="0" xfId="3" applyFont="1"/>
    <xf numFmtId="0" fontId="8" fillId="0" borderId="0" xfId="0" applyFont="1" applyAlignment="1">
      <alignment horizontal="center"/>
    </xf>
    <xf numFmtId="0" fontId="5" fillId="0" borderId="13" xfId="0" applyFont="1" applyBorder="1"/>
    <xf numFmtId="0" fontId="5" fillId="0" borderId="13" xfId="0" applyFont="1" applyBorder="1" applyAlignment="1">
      <alignment horizontal="center"/>
    </xf>
    <xf numFmtId="41" fontId="5" fillId="0" borderId="13" xfId="1" applyFont="1" applyBorder="1"/>
    <xf numFmtId="0" fontId="5" fillId="0" borderId="4" xfId="0" applyFont="1" applyBorder="1"/>
    <xf numFmtId="0" fontId="12" fillId="4" borderId="15" xfId="6" applyFont="1" applyFill="1" applyBorder="1" applyAlignment="1">
      <alignment horizontal="center" vertical="center" wrapText="1"/>
    </xf>
    <xf numFmtId="0" fontId="12" fillId="4" borderId="4" xfId="6" applyFont="1" applyFill="1" applyBorder="1" applyAlignment="1">
      <alignment horizontal="center" vertical="center" wrapText="1"/>
    </xf>
    <xf numFmtId="0" fontId="12" fillId="0" borderId="4" xfId="6" applyFont="1" applyBorder="1" applyAlignment="1">
      <alignment horizontal="center" vertical="center" wrapText="1"/>
    </xf>
    <xf numFmtId="0" fontId="12" fillId="4" borderId="0" xfId="6" applyFont="1" applyFill="1" applyAlignment="1">
      <alignment horizontal="center" vertical="center" wrapText="1"/>
    </xf>
    <xf numFmtId="0" fontId="12" fillId="0" borderId="15" xfId="5" applyFont="1" applyBorder="1" applyAlignment="1">
      <alignment vertical="center"/>
    </xf>
    <xf numFmtId="167" fontId="10" fillId="0" borderId="15" xfId="5" applyNumberFormat="1" applyFont="1" applyBorder="1" applyAlignment="1">
      <alignment horizontal="right" vertical="center"/>
    </xf>
    <xf numFmtId="0" fontId="10" fillId="0" borderId="15" xfId="5" applyFont="1" applyBorder="1" applyAlignment="1">
      <alignment vertical="center"/>
    </xf>
    <xf numFmtId="167" fontId="10" fillId="0" borderId="17" xfId="5" applyNumberFormat="1" applyFont="1" applyBorder="1" applyAlignment="1">
      <alignment horizontal="right" vertical="center"/>
    </xf>
    <xf numFmtId="41" fontId="10" fillId="0" borderId="13" xfId="1" applyFont="1" applyBorder="1" applyAlignment="1">
      <alignment horizontal="right" vertical="center"/>
    </xf>
    <xf numFmtId="167" fontId="10" fillId="0" borderId="13" xfId="5" applyNumberFormat="1" applyFont="1" applyBorder="1" applyAlignment="1">
      <alignment horizontal="right" vertical="center"/>
    </xf>
    <xf numFmtId="14" fontId="12" fillId="0" borderId="4" xfId="5" applyNumberFormat="1" applyFont="1" applyBorder="1" applyAlignment="1">
      <alignment horizontal="center" vertical="center"/>
    </xf>
    <xf numFmtId="167" fontId="12" fillId="0" borderId="4" xfId="5" applyNumberFormat="1" applyFont="1" applyBorder="1" applyAlignment="1">
      <alignment horizontal="right" vertical="center"/>
    </xf>
    <xf numFmtId="167" fontId="5" fillId="0" borderId="0" xfId="0" applyNumberFormat="1" applyFont="1"/>
    <xf numFmtId="0" fontId="10" fillId="0" borderId="17" xfId="5" applyFont="1" applyBorder="1" applyAlignment="1">
      <alignment vertical="center"/>
    </xf>
    <xf numFmtId="41" fontId="10" fillId="0" borderId="17" xfId="1" applyFont="1" applyBorder="1" applyAlignment="1">
      <alignment horizontal="right" vertical="center"/>
    </xf>
    <xf numFmtId="41" fontId="5" fillId="0" borderId="0" xfId="0" applyNumberFormat="1" applyFont="1"/>
    <xf numFmtId="0" fontId="8" fillId="0" borderId="0" xfId="0" applyFont="1"/>
    <xf numFmtId="0" fontId="8" fillId="0" borderId="4" xfId="0" applyFont="1" applyBorder="1" applyAlignment="1">
      <alignment horizontal="center" vertical="center" wrapText="1"/>
    </xf>
    <xf numFmtId="17" fontId="11" fillId="0" borderId="4"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4" xfId="0" applyFont="1" applyBorder="1"/>
    <xf numFmtId="3" fontId="8" fillId="0" borderId="4" xfId="0" applyNumberFormat="1" applyFont="1" applyBorder="1" applyAlignment="1">
      <alignment horizontal="right"/>
    </xf>
    <xf numFmtId="0" fontId="14" fillId="0" borderId="4" xfId="0" applyFont="1" applyBorder="1" applyAlignment="1">
      <alignment horizontal="right"/>
    </xf>
    <xf numFmtId="0" fontId="5" fillId="0" borderId="17" xfId="0" applyFont="1" applyBorder="1"/>
    <xf numFmtId="41" fontId="5" fillId="0" borderId="17" xfId="1" applyFont="1" applyFill="1" applyBorder="1"/>
    <xf numFmtId="41" fontId="5" fillId="0" borderId="0" xfId="1" applyFont="1" applyFill="1" applyBorder="1"/>
    <xf numFmtId="41" fontId="8" fillId="0" borderId="4" xfId="1" applyFont="1" applyFill="1" applyBorder="1"/>
    <xf numFmtId="41" fontId="8" fillId="0" borderId="14" xfId="1" applyFont="1" applyFill="1" applyBorder="1"/>
    <xf numFmtId="0" fontId="5" fillId="0" borderId="10" xfId="0" applyFont="1" applyBorder="1"/>
    <xf numFmtId="41" fontId="5" fillId="0" borderId="0" xfId="1" applyFont="1"/>
    <xf numFmtId="10" fontId="5" fillId="0" borderId="0" xfId="2" applyNumberFormat="1" applyFont="1"/>
    <xf numFmtId="4" fontId="8" fillId="0" borderId="4" xfId="0" applyNumberFormat="1" applyFont="1" applyBorder="1" applyAlignment="1">
      <alignment horizontal="right"/>
    </xf>
    <xf numFmtId="168" fontId="8" fillId="0" borderId="4" xfId="1" applyNumberFormat="1" applyFont="1" applyFill="1" applyBorder="1"/>
    <xf numFmtId="0" fontId="5" fillId="0" borderId="15" xfId="0" applyFont="1" applyBorder="1"/>
    <xf numFmtId="41" fontId="10" fillId="0" borderId="17" xfId="1" applyFont="1" applyFill="1" applyBorder="1"/>
    <xf numFmtId="3" fontId="8" fillId="0" borderId="4" xfId="0" applyNumberFormat="1" applyFont="1" applyBorder="1"/>
    <xf numFmtId="41" fontId="12" fillId="0" borderId="4" xfId="1" applyFont="1" applyFill="1" applyBorder="1"/>
    <xf numFmtId="3" fontId="5" fillId="0" borderId="0" xfId="0" applyNumberFormat="1" applyFont="1" applyAlignment="1">
      <alignment horizontal="right"/>
    </xf>
    <xf numFmtId="0" fontId="15" fillId="0" borderId="0" xfId="0" applyFont="1" applyAlignment="1">
      <alignment horizontal="right"/>
    </xf>
    <xf numFmtId="3" fontId="5" fillId="0" borderId="0" xfId="0" applyNumberFormat="1" applyFont="1"/>
    <xf numFmtId="166" fontId="5" fillId="0" borderId="0" xfId="0" applyNumberFormat="1" applyFont="1"/>
    <xf numFmtId="0" fontId="8" fillId="0" borderId="13" xfId="0" applyFont="1" applyBorder="1"/>
    <xf numFmtId="0" fontId="12" fillId="0" borderId="4" xfId="0" applyFont="1" applyBorder="1"/>
    <xf numFmtId="41" fontId="10" fillId="0" borderId="4" xfId="1"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xf>
    <xf numFmtId="0" fontId="5" fillId="0" borderId="0" xfId="0" applyFont="1" applyAlignment="1">
      <alignment horizontal="left" wrapText="1"/>
    </xf>
    <xf numFmtId="0" fontId="8"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xf>
    <xf numFmtId="0" fontId="8" fillId="0" borderId="1" xfId="0" applyFont="1" applyBorder="1" applyAlignment="1">
      <alignment vertical="center"/>
    </xf>
    <xf numFmtId="14" fontId="8" fillId="0" borderId="15" xfId="0" applyNumberFormat="1" applyFont="1" applyBorder="1" applyAlignment="1">
      <alignment horizontal="center" vertical="center"/>
    </xf>
    <xf numFmtId="0" fontId="5" fillId="0" borderId="16" xfId="0" applyFont="1" applyBorder="1"/>
    <xf numFmtId="41" fontId="5" fillId="0" borderId="15" xfId="1" applyFont="1" applyBorder="1"/>
    <xf numFmtId="0" fontId="8" fillId="0" borderId="1" xfId="0" applyFont="1" applyBorder="1"/>
    <xf numFmtId="41" fontId="8" fillId="0" borderId="13" xfId="1" applyFont="1" applyBorder="1" applyAlignment="1">
      <alignment horizontal="right"/>
    </xf>
    <xf numFmtId="0" fontId="8" fillId="0" borderId="16" xfId="0" applyFont="1" applyBorder="1" applyAlignment="1">
      <alignment vertical="center"/>
    </xf>
    <xf numFmtId="41" fontId="5" fillId="0" borderId="15" xfId="1" applyFont="1" applyBorder="1" applyAlignment="1">
      <alignment horizontal="right"/>
    </xf>
    <xf numFmtId="0" fontId="8" fillId="0" borderId="1" xfId="0" applyFont="1" applyBorder="1" applyAlignment="1">
      <alignment vertical="center" wrapText="1"/>
    </xf>
    <xf numFmtId="14" fontId="8" fillId="0" borderId="4" xfId="0" applyNumberFormat="1" applyFont="1" applyBorder="1" applyAlignment="1">
      <alignment horizontal="center" vertical="center" wrapText="1"/>
    </xf>
    <xf numFmtId="41" fontId="5" fillId="0" borderId="17" xfId="1" applyFont="1" applyBorder="1" applyAlignment="1">
      <alignment vertical="center"/>
    </xf>
    <xf numFmtId="41" fontId="5" fillId="0" borderId="17" xfId="1" applyFont="1" applyBorder="1" applyAlignment="1">
      <alignment horizontal="center"/>
    </xf>
    <xf numFmtId="0" fontId="5" fillId="0" borderId="17" xfId="0" applyFont="1" applyBorder="1" applyAlignment="1">
      <alignment vertical="center"/>
    </xf>
    <xf numFmtId="41" fontId="8" fillId="0" borderId="4" xfId="1" applyFont="1" applyBorder="1" applyAlignment="1">
      <alignment horizontal="center" vertical="center"/>
    </xf>
    <xf numFmtId="0" fontId="8" fillId="0" borderId="0" xfId="0" applyFont="1" applyAlignment="1">
      <alignment horizontal="justify" vertical="center"/>
    </xf>
    <xf numFmtId="41" fontId="5" fillId="0" borderId="17" xfId="1" applyFont="1" applyBorder="1"/>
    <xf numFmtId="41" fontId="8" fillId="0" borderId="4" xfId="1" applyFont="1" applyBorder="1"/>
    <xf numFmtId="0" fontId="12" fillId="0" borderId="1" xfId="0" applyFont="1" applyBorder="1" applyAlignment="1">
      <alignment vertical="center"/>
    </xf>
    <xf numFmtId="14" fontId="12" fillId="0" borderId="4" xfId="0" applyNumberFormat="1" applyFont="1" applyBorder="1" applyAlignment="1">
      <alignment horizontal="center" vertical="center"/>
    </xf>
    <xf numFmtId="41" fontId="10" fillId="0" borderId="17" xfId="1" applyFont="1" applyBorder="1"/>
    <xf numFmtId="0" fontId="10" fillId="0" borderId="10" xfId="0" applyFont="1" applyBorder="1"/>
    <xf numFmtId="0" fontId="12" fillId="0" borderId="1" xfId="0" applyFont="1" applyBorder="1"/>
    <xf numFmtId="41" fontId="12" fillId="0" borderId="4" xfId="1" applyFont="1" applyBorder="1" applyAlignment="1">
      <alignment horizontal="right"/>
    </xf>
    <xf numFmtId="0" fontId="12" fillId="0" borderId="1" xfId="8" applyFont="1" applyBorder="1" applyAlignment="1">
      <alignment vertical="center"/>
    </xf>
    <xf numFmtId="0" fontId="10" fillId="0" borderId="16" xfId="8" applyFont="1" applyBorder="1"/>
    <xf numFmtId="41" fontId="10" fillId="0" borderId="15" xfId="1" applyFont="1" applyBorder="1"/>
    <xf numFmtId="0" fontId="10" fillId="0" borderId="10" xfId="8" applyFont="1" applyBorder="1"/>
    <xf numFmtId="41" fontId="10" fillId="0" borderId="9" xfId="1" applyFont="1" applyBorder="1"/>
    <xf numFmtId="0" fontId="12" fillId="0" borderId="4" xfId="8" applyFont="1" applyBorder="1"/>
    <xf numFmtId="41" fontId="12" fillId="0" borderId="4" xfId="1" applyFont="1" applyBorder="1"/>
    <xf numFmtId="14" fontId="12" fillId="0" borderId="4" xfId="8" applyNumberFormat="1" applyFont="1" applyBorder="1" applyAlignment="1">
      <alignment horizontal="center" vertical="center"/>
    </xf>
    <xf numFmtId="0" fontId="12" fillId="0" borderId="1" xfId="8" applyFont="1" applyBorder="1"/>
    <xf numFmtId="41" fontId="5" fillId="0" borderId="10" xfId="1" applyFont="1" applyBorder="1"/>
    <xf numFmtId="14" fontId="8" fillId="0" borderId="0" xfId="0" applyNumberFormat="1" applyFont="1"/>
    <xf numFmtId="0" fontId="8" fillId="0" borderId="15" xfId="0" applyFont="1" applyBorder="1" applyAlignment="1">
      <alignment horizontal="center" vertical="center" wrapText="1"/>
    </xf>
    <xf numFmtId="0" fontId="8" fillId="0" borderId="2" xfId="0" applyFont="1" applyBorder="1"/>
    <xf numFmtId="0" fontId="8" fillId="0" borderId="3" xfId="0" applyFont="1" applyBorder="1"/>
    <xf numFmtId="14" fontId="5" fillId="0" borderId="0" xfId="0" applyNumberFormat="1" applyFont="1" applyAlignment="1">
      <alignment horizontal="center" vertical="center"/>
    </xf>
    <xf numFmtId="0" fontId="5" fillId="0" borderId="0" xfId="0" applyFont="1" applyAlignment="1">
      <alignment horizontal="center" vertical="center"/>
    </xf>
    <xf numFmtId="41" fontId="5" fillId="0" borderId="0" xfId="1" applyFont="1" applyBorder="1" applyAlignment="1">
      <alignment horizontal="center" vertical="center"/>
    </xf>
    <xf numFmtId="168" fontId="8" fillId="0" borderId="4" xfId="1" applyNumberFormat="1" applyFont="1" applyBorder="1"/>
    <xf numFmtId="0" fontId="5" fillId="0" borderId="2" xfId="0" applyFont="1" applyBorder="1"/>
    <xf numFmtId="168" fontId="8" fillId="0" borderId="2" xfId="0" applyNumberFormat="1" applyFont="1" applyBorder="1" applyAlignment="1">
      <alignment horizontal="center"/>
    </xf>
    <xf numFmtId="0" fontId="5" fillId="0" borderId="3" xfId="0" applyFont="1" applyBorder="1"/>
    <xf numFmtId="14" fontId="8" fillId="0" borderId="3" xfId="0" applyNumberFormat="1" applyFont="1" applyBorder="1"/>
    <xf numFmtId="41" fontId="8" fillId="0" borderId="0" xfId="1" applyFont="1" applyBorder="1"/>
    <xf numFmtId="9" fontId="5" fillId="0" borderId="0" xfId="2" applyFont="1"/>
    <xf numFmtId="41" fontId="8" fillId="0" borderId="4" xfId="1" applyFont="1" applyBorder="1" applyAlignment="1">
      <alignment horizontal="center" vertical="center" wrapText="1"/>
    </xf>
    <xf numFmtId="14" fontId="8" fillId="0" borderId="4" xfId="1" applyNumberFormat="1" applyFont="1" applyBorder="1" applyAlignment="1">
      <alignment horizontal="center" vertical="center" wrapText="1"/>
    </xf>
    <xf numFmtId="0" fontId="8" fillId="0" borderId="15" xfId="0" applyFont="1" applyBorder="1"/>
    <xf numFmtId="41" fontId="8" fillId="0" borderId="15" xfId="1" applyFont="1" applyBorder="1"/>
    <xf numFmtId="0" fontId="5" fillId="0" borderId="15" xfId="0" applyFont="1" applyBorder="1" applyAlignment="1">
      <alignment horizontal="center"/>
    </xf>
    <xf numFmtId="168" fontId="5" fillId="0" borderId="15" xfId="1" applyNumberFormat="1" applyFont="1" applyBorder="1"/>
    <xf numFmtId="168" fontId="5" fillId="0" borderId="16" xfId="1" applyNumberFormat="1" applyFont="1" applyBorder="1" applyAlignment="1">
      <alignment horizontal="center"/>
    </xf>
    <xf numFmtId="168" fontId="5" fillId="0" borderId="20" xfId="0" applyNumberFormat="1" applyFont="1" applyBorder="1" applyAlignment="1">
      <alignment horizontal="center"/>
    </xf>
    <xf numFmtId="0" fontId="5" fillId="0" borderId="17" xfId="0" applyFont="1" applyBorder="1" applyAlignment="1">
      <alignment horizontal="center"/>
    </xf>
    <xf numFmtId="168" fontId="5" fillId="0" borderId="17" xfId="1" applyNumberFormat="1" applyFont="1" applyBorder="1"/>
    <xf numFmtId="168" fontId="5" fillId="0" borderId="10" xfId="1" applyNumberFormat="1" applyFont="1" applyBorder="1" applyAlignment="1">
      <alignment horizontal="center"/>
    </xf>
    <xf numFmtId="168" fontId="5" fillId="0" borderId="9" xfId="0" applyNumberFormat="1" applyFont="1" applyBorder="1" applyAlignment="1">
      <alignment horizontal="center"/>
    </xf>
    <xf numFmtId="168" fontId="5" fillId="0" borderId="13" xfId="1" applyNumberFormat="1" applyFont="1" applyBorder="1"/>
    <xf numFmtId="168" fontId="5" fillId="0" borderId="12" xfId="0" applyNumberFormat="1" applyFont="1" applyBorder="1" applyAlignment="1">
      <alignment horizontal="center"/>
    </xf>
    <xf numFmtId="0" fontId="8" fillId="0" borderId="13" xfId="0" applyFont="1" applyBorder="1" applyAlignment="1">
      <alignment horizontal="left"/>
    </xf>
    <xf numFmtId="0" fontId="8" fillId="0" borderId="13" xfId="0" applyFont="1" applyBorder="1" applyAlignment="1">
      <alignment horizontal="center"/>
    </xf>
    <xf numFmtId="168" fontId="8" fillId="0" borderId="13" xfId="1" applyNumberFormat="1" applyFont="1" applyBorder="1" applyAlignment="1">
      <alignment horizontal="center"/>
    </xf>
    <xf numFmtId="41" fontId="8" fillId="0" borderId="13" xfId="1" applyFont="1" applyFill="1" applyBorder="1" applyAlignment="1">
      <alignment horizontal="center"/>
    </xf>
    <xf numFmtId="0" fontId="8" fillId="0" borderId="4" xfId="0" applyFont="1" applyBorder="1" applyAlignment="1">
      <alignment horizontal="center"/>
    </xf>
    <xf numFmtId="168" fontId="5" fillId="0" borderId="15" xfId="1" applyNumberFormat="1" applyFont="1" applyBorder="1" applyAlignment="1">
      <alignment horizontal="center"/>
    </xf>
    <xf numFmtId="168" fontId="5" fillId="0" borderId="15" xfId="0" applyNumberFormat="1" applyFont="1" applyBorder="1" applyAlignment="1">
      <alignment horizontal="center"/>
    </xf>
    <xf numFmtId="168" fontId="5" fillId="0" borderId="17" xfId="1" applyNumberFormat="1" applyFont="1" applyBorder="1" applyAlignment="1">
      <alignment horizontal="center"/>
    </xf>
    <xf numFmtId="168" fontId="5" fillId="0" borderId="17" xfId="0" applyNumberFormat="1" applyFont="1" applyBorder="1" applyAlignment="1">
      <alignment horizontal="center"/>
    </xf>
    <xf numFmtId="168" fontId="5" fillId="0" borderId="13" xfId="1" applyNumberFormat="1" applyFont="1" applyBorder="1" applyAlignment="1">
      <alignment horizontal="center"/>
    </xf>
    <xf numFmtId="168" fontId="5" fillId="0" borderId="13" xfId="0" applyNumberFormat="1" applyFont="1" applyBorder="1" applyAlignment="1">
      <alignment horizontal="center"/>
    </xf>
    <xf numFmtId="0" fontId="8" fillId="0" borderId="4" xfId="0" applyFont="1" applyBorder="1" applyAlignment="1">
      <alignment horizontal="left"/>
    </xf>
    <xf numFmtId="168" fontId="8" fillId="0" borderId="4" xfId="0" applyNumberFormat="1" applyFont="1" applyBorder="1" applyAlignment="1">
      <alignment horizontal="center"/>
    </xf>
    <xf numFmtId="41" fontId="8" fillId="0" borderId="4" xfId="1" applyFont="1" applyBorder="1" applyAlignment="1">
      <alignment horizontal="center"/>
    </xf>
    <xf numFmtId="41" fontId="5" fillId="0" borderId="3" xfId="1" applyFont="1" applyBorder="1"/>
    <xf numFmtId="169" fontId="8" fillId="0" borderId="0" xfId="1" applyNumberFormat="1" applyFont="1" applyBorder="1"/>
    <xf numFmtId="0" fontId="5" fillId="0" borderId="4" xfId="0" applyFont="1" applyBorder="1" applyAlignment="1">
      <alignment horizontal="left" vertical="center" wrapText="1"/>
    </xf>
    <xf numFmtId="168" fontId="5" fillId="0" borderId="4" xfId="1" applyNumberFormat="1" applyFont="1" applyBorder="1" applyAlignment="1">
      <alignment horizontal="center" vertical="center"/>
    </xf>
    <xf numFmtId="41" fontId="5" fillId="0" borderId="4" xfId="1" applyFont="1" applyBorder="1" applyAlignment="1">
      <alignment horizontal="center" vertical="center"/>
    </xf>
    <xf numFmtId="168" fontId="5" fillId="0" borderId="0" xfId="1" applyNumberFormat="1" applyFont="1" applyBorder="1" applyAlignment="1">
      <alignment horizontal="center" vertical="center"/>
    </xf>
    <xf numFmtId="0" fontId="8" fillId="0" borderId="1" xfId="0" applyFont="1" applyBorder="1" applyAlignment="1">
      <alignment horizontal="left" vertical="center" wrapText="1"/>
    </xf>
    <xf numFmtId="168" fontId="8" fillId="0" borderId="3" xfId="1" applyNumberFormat="1" applyFont="1" applyBorder="1" applyAlignment="1">
      <alignment horizontal="center" vertical="center"/>
    </xf>
    <xf numFmtId="14" fontId="8" fillId="0" borderId="4" xfId="0" applyNumberFormat="1" applyFont="1" applyBorder="1" applyAlignment="1">
      <alignment horizontal="center" vertical="center"/>
    </xf>
    <xf numFmtId="0" fontId="5" fillId="0" borderId="17" xfId="0" applyFont="1" applyBorder="1" applyAlignment="1">
      <alignment horizontal="left"/>
    </xf>
    <xf numFmtId="41" fontId="13" fillId="0" borderId="0" xfId="1" applyFont="1" applyBorder="1" applyAlignment="1">
      <alignment horizontal="left"/>
    </xf>
    <xf numFmtId="41" fontId="5" fillId="0" borderId="0" xfId="1" applyFont="1" applyBorder="1" applyAlignment="1">
      <alignment horizontal="center"/>
    </xf>
    <xf numFmtId="0" fontId="8" fillId="0" borderId="27" xfId="0" applyFont="1" applyBorder="1" applyAlignment="1">
      <alignment horizontal="left"/>
    </xf>
    <xf numFmtId="41" fontId="8" fillId="0" borderId="27" xfId="1" applyFont="1" applyBorder="1" applyAlignment="1">
      <alignment horizontal="center"/>
    </xf>
    <xf numFmtId="41" fontId="8" fillId="0" borderId="0" xfId="1" applyFont="1" applyBorder="1" applyAlignment="1">
      <alignment horizontal="center"/>
    </xf>
    <xf numFmtId="0" fontId="8" fillId="0" borderId="28" xfId="0" applyFont="1" applyBorder="1" applyAlignment="1">
      <alignment horizontal="left"/>
    </xf>
    <xf numFmtId="14" fontId="8" fillId="0" borderId="29" xfId="0" applyNumberFormat="1" applyFont="1" applyBorder="1" applyAlignment="1">
      <alignment horizontal="center" vertical="center"/>
    </xf>
    <xf numFmtId="166" fontId="8" fillId="0" borderId="0" xfId="0" applyNumberFormat="1" applyFont="1" applyAlignment="1">
      <alignment horizontal="left"/>
    </xf>
    <xf numFmtId="166" fontId="8" fillId="0" borderId="4" xfId="0" applyNumberFormat="1" applyFont="1" applyBorder="1" applyAlignment="1">
      <alignment horizontal="left"/>
    </xf>
    <xf numFmtId="0" fontId="17" fillId="0" borderId="0" xfId="0" applyFont="1"/>
    <xf numFmtId="41" fontId="8" fillId="0" borderId="0" xfId="1" applyFont="1" applyAlignment="1">
      <alignment horizontal="left"/>
    </xf>
    <xf numFmtId="0" fontId="5" fillId="0" borderId="10" xfId="0" applyFont="1" applyBorder="1" applyAlignment="1">
      <alignment vertical="center"/>
    </xf>
    <xf numFmtId="0" fontId="8" fillId="0" borderId="0" xfId="0" applyFont="1" applyAlignment="1">
      <alignment horizontal="left" wrapText="1"/>
    </xf>
    <xf numFmtId="14" fontId="8" fillId="0" borderId="13" xfId="0" applyNumberFormat="1" applyFont="1" applyBorder="1" applyAlignment="1">
      <alignment horizontal="right" vertical="center" wrapText="1"/>
    </xf>
    <xf numFmtId="41" fontId="8" fillId="0" borderId="0" xfId="1" applyFont="1" applyBorder="1" applyAlignment="1">
      <alignment horizontal="center" vertical="center"/>
    </xf>
    <xf numFmtId="0" fontId="8" fillId="0" borderId="10" xfId="0" applyFont="1" applyBorder="1" applyAlignment="1">
      <alignment horizontal="left"/>
    </xf>
    <xf numFmtId="41" fontId="5" fillId="0" borderId="17" xfId="1" applyFont="1" applyBorder="1" applyAlignment="1">
      <alignment horizontal="left"/>
    </xf>
    <xf numFmtId="41" fontId="8" fillId="0" borderId="4" xfId="1" applyFont="1" applyBorder="1" applyAlignment="1">
      <alignment horizontal="left"/>
    </xf>
    <xf numFmtId="0" fontId="18" fillId="0" borderId="10" xfId="0" applyFont="1" applyBorder="1" applyAlignment="1">
      <alignment horizontal="left" vertical="center"/>
    </xf>
    <xf numFmtId="168" fontId="18" fillId="0" borderId="9" xfId="1" applyNumberFormat="1" applyFont="1" applyBorder="1" applyAlignment="1">
      <alignment horizontal="left"/>
    </xf>
    <xf numFmtId="41" fontId="5" fillId="0" borderId="13" xfId="1" applyFont="1" applyFill="1" applyBorder="1" applyAlignment="1">
      <alignment horizontal="left" vertical="center"/>
    </xf>
    <xf numFmtId="10" fontId="5" fillId="0" borderId="13" xfId="0" applyNumberFormat="1" applyFont="1" applyBorder="1" applyAlignment="1">
      <alignment horizontal="center" vertical="center"/>
    </xf>
    <xf numFmtId="0" fontId="5" fillId="0" borderId="13" xfId="0" applyFont="1" applyBorder="1" applyAlignment="1">
      <alignment horizontal="left" vertical="center"/>
    </xf>
    <xf numFmtId="10" fontId="5" fillId="0" borderId="0" xfId="0" applyNumberFormat="1" applyFont="1"/>
    <xf numFmtId="0" fontId="8" fillId="0" borderId="4" xfId="0" applyFont="1" applyBorder="1" applyAlignment="1">
      <alignment horizontal="center" vertical="center"/>
    </xf>
    <xf numFmtId="41" fontId="5" fillId="0" borderId="4" xfId="1" applyFont="1" applyBorder="1"/>
    <xf numFmtId="0" fontId="19" fillId="0" borderId="0" xfId="0" applyFont="1" applyAlignment="1">
      <alignment horizontal="left"/>
    </xf>
    <xf numFmtId="14" fontId="21" fillId="0" borderId="0" xfId="4" applyNumberFormat="1" applyFont="1" applyAlignment="1">
      <alignment horizontal="center" vertical="center" wrapText="1"/>
    </xf>
    <xf numFmtId="0" fontId="7" fillId="0" borderId="0" xfId="0" applyFont="1"/>
    <xf numFmtId="0" fontId="8" fillId="0" borderId="0" xfId="0" applyFont="1" applyAlignment="1">
      <alignment horizontal="right"/>
    </xf>
    <xf numFmtId="41" fontId="5" fillId="0" borderId="0" xfId="1" applyFont="1" applyFill="1"/>
    <xf numFmtId="41" fontId="8" fillId="0" borderId="0" xfId="1" applyFont="1" applyFill="1" applyAlignment="1">
      <alignment horizontal="center" vertical="center"/>
    </xf>
    <xf numFmtId="41" fontId="8" fillId="0" borderId="0" xfId="1" applyFont="1" applyFill="1"/>
    <xf numFmtId="41" fontId="8" fillId="0" borderId="0" xfId="1" applyFont="1"/>
    <xf numFmtId="0" fontId="21" fillId="0" borderId="0" xfId="4" applyFont="1" applyAlignment="1">
      <alignment vertical="center"/>
    </xf>
    <xf numFmtId="41" fontId="8" fillId="2" borderId="0" xfId="1" applyFont="1" applyFill="1" applyAlignment="1">
      <alignment vertical="center"/>
    </xf>
    <xf numFmtId="41" fontId="12" fillId="0" borderId="1" xfId="1" applyFont="1" applyBorder="1" applyAlignment="1">
      <alignment vertical="center" wrapText="1"/>
    </xf>
    <xf numFmtId="0" fontId="12" fillId="0" borderId="4" xfId="4" applyFont="1" applyBorder="1" applyAlignment="1">
      <alignment horizontal="center" vertical="center"/>
    </xf>
    <xf numFmtId="14" fontId="21" fillId="0" borderId="3" xfId="4" applyNumberFormat="1" applyFont="1" applyBorder="1" applyAlignment="1">
      <alignment horizontal="center" vertical="center" wrapText="1"/>
    </xf>
    <xf numFmtId="14" fontId="21" fillId="0" borderId="4" xfId="4" applyNumberFormat="1" applyFont="1" applyBorder="1" applyAlignment="1">
      <alignment horizontal="center" vertical="center" wrapText="1"/>
    </xf>
    <xf numFmtId="167" fontId="21" fillId="0" borderId="17" xfId="4" applyNumberFormat="1" applyFont="1" applyBorder="1" applyAlignment="1">
      <alignment horizontal="center" vertical="center" wrapText="1"/>
    </xf>
    <xf numFmtId="167" fontId="21" fillId="0" borderId="4" xfId="4" applyNumberFormat="1" applyFont="1" applyBorder="1" applyAlignment="1">
      <alignment horizontal="center" vertical="center" wrapText="1"/>
    </xf>
    <xf numFmtId="167" fontId="12" fillId="0" borderId="1" xfId="4" applyNumberFormat="1" applyFont="1" applyBorder="1" applyAlignment="1">
      <alignment vertical="center"/>
    </xf>
    <xf numFmtId="0" fontId="10" fillId="0" borderId="0" xfId="4" applyFont="1" applyAlignment="1">
      <alignment vertical="center"/>
    </xf>
    <xf numFmtId="41" fontId="10" fillId="0" borderId="0" xfId="1" applyFont="1" applyFill="1" applyAlignment="1">
      <alignment vertical="center"/>
    </xf>
    <xf numFmtId="0" fontId="12" fillId="0" borderId="4" xfId="4" applyFont="1" applyBorder="1" applyAlignment="1">
      <alignment vertical="center"/>
    </xf>
    <xf numFmtId="14" fontId="21" fillId="0" borderId="4" xfId="4" applyNumberFormat="1" applyFont="1" applyBorder="1" applyAlignment="1">
      <alignment horizontal="center" vertical="center"/>
    </xf>
    <xf numFmtId="14" fontId="21" fillId="0" borderId="4" xfId="4" quotePrefix="1" applyNumberFormat="1" applyFont="1" applyBorder="1" applyAlignment="1">
      <alignment horizontal="center" vertical="center"/>
    </xf>
    <xf numFmtId="167" fontId="21" fillId="0" borderId="4" xfId="4" applyNumberFormat="1" applyFont="1" applyBorder="1" applyAlignment="1">
      <alignment vertical="center"/>
    </xf>
    <xf numFmtId="167" fontId="21" fillId="0" borderId="4" xfId="4" applyNumberFormat="1" applyFont="1" applyBorder="1" applyAlignment="1">
      <alignment horizontal="center"/>
    </xf>
    <xf numFmtId="41" fontId="21" fillId="0" borderId="4" xfId="1" applyFont="1" applyBorder="1" applyAlignment="1">
      <alignment horizontal="center"/>
    </xf>
    <xf numFmtId="167" fontId="21" fillId="0" borderId="15" xfId="4" applyNumberFormat="1" applyFont="1" applyBorder="1" applyAlignment="1">
      <alignment vertical="center"/>
    </xf>
    <xf numFmtId="167" fontId="21" fillId="0" borderId="15" xfId="4" applyNumberFormat="1" applyFont="1" applyBorder="1" applyAlignment="1">
      <alignment horizontal="center"/>
    </xf>
    <xf numFmtId="41" fontId="21" fillId="0" borderId="15" xfId="1" applyFont="1" applyBorder="1" applyAlignment="1">
      <alignment horizontal="center"/>
    </xf>
    <xf numFmtId="167" fontId="21" fillId="0" borderId="0" xfId="4" applyNumberFormat="1" applyFont="1" applyAlignment="1">
      <alignment horizontal="center"/>
    </xf>
    <xf numFmtId="167" fontId="21" fillId="0" borderId="17" xfId="4" applyNumberFormat="1" applyFont="1" applyBorder="1" applyAlignment="1">
      <alignment horizontal="center"/>
    </xf>
    <xf numFmtId="167" fontId="21" fillId="0" borderId="17" xfId="4" applyNumberFormat="1" applyFont="1" applyBorder="1" applyAlignment="1">
      <alignment vertical="center"/>
    </xf>
    <xf numFmtId="167" fontId="21" fillId="0" borderId="10" xfId="4" applyNumberFormat="1" applyFont="1" applyBorder="1" applyAlignment="1">
      <alignment vertical="center"/>
    </xf>
    <xf numFmtId="41" fontId="24" fillId="0" borderId="0" xfId="1" applyFont="1" applyBorder="1" applyAlignment="1">
      <alignment horizontal="center"/>
    </xf>
    <xf numFmtId="167" fontId="24" fillId="0" borderId="13" xfId="4" applyNumberFormat="1" applyFont="1" applyBorder="1" applyAlignment="1">
      <alignment vertical="center"/>
    </xf>
    <xf numFmtId="167" fontId="21" fillId="0" borderId="18" xfId="4" applyNumberFormat="1" applyFont="1" applyBorder="1" applyAlignment="1">
      <alignment horizontal="center"/>
    </xf>
    <xf numFmtId="167" fontId="24" fillId="0" borderId="19" xfId="4" applyNumberFormat="1" applyFont="1" applyBorder="1" applyAlignment="1">
      <alignment vertical="center"/>
    </xf>
    <xf numFmtId="167" fontId="21" fillId="0" borderId="13" xfId="4" applyNumberFormat="1" applyFont="1" applyBorder="1" applyAlignment="1">
      <alignment horizontal="center"/>
    </xf>
    <xf numFmtId="41" fontId="24" fillId="0" borderId="13" xfId="1" applyFont="1" applyBorder="1" applyAlignment="1">
      <alignment horizontal="center"/>
    </xf>
    <xf numFmtId="167" fontId="24" fillId="0" borderId="0" xfId="4" applyNumberFormat="1" applyFont="1" applyAlignment="1">
      <alignment vertical="center"/>
    </xf>
    <xf numFmtId="0" fontId="12" fillId="0" borderId="15" xfId="4" applyFont="1" applyBorder="1" applyAlignment="1">
      <alignment horizontal="center" vertical="center"/>
    </xf>
    <xf numFmtId="169" fontId="5" fillId="0" borderId="0" xfId="0" applyNumberFormat="1" applyFont="1"/>
    <xf numFmtId="0" fontId="8"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0" fillId="0" borderId="4" xfId="2" applyNumberFormat="1" applyFont="1" applyBorder="1" applyAlignment="1">
      <alignment horizontal="center" vertical="center"/>
    </xf>
    <xf numFmtId="165" fontId="5" fillId="0" borderId="3" xfId="1" applyNumberFormat="1" applyFont="1" applyBorder="1" applyAlignment="1">
      <alignment horizontal="center" vertical="center"/>
    </xf>
    <xf numFmtId="165" fontId="8" fillId="2" borderId="4" xfId="1" applyNumberFormat="1" applyFont="1" applyFill="1" applyBorder="1" applyAlignment="1">
      <alignment horizontal="center" vertical="center"/>
    </xf>
    <xf numFmtId="9" fontId="8" fillId="0" borderId="4" xfId="2" applyFont="1" applyBorder="1" applyAlignment="1">
      <alignment horizontal="center"/>
    </xf>
    <xf numFmtId="165" fontId="5" fillId="0" borderId="4" xfId="1" applyNumberFormat="1" applyFont="1" applyBorder="1"/>
    <xf numFmtId="165" fontId="5" fillId="0" borderId="3" xfId="1" applyNumberFormat="1" applyFont="1" applyBorder="1"/>
    <xf numFmtId="169" fontId="5" fillId="0" borderId="20" xfId="1" applyNumberFormat="1" applyFont="1" applyBorder="1"/>
    <xf numFmtId="0" fontId="5" fillId="0" borderId="17" xfId="0" applyFont="1" applyBorder="1" applyAlignment="1">
      <alignment wrapText="1"/>
    </xf>
    <xf numFmtId="3" fontId="8" fillId="0" borderId="4" xfId="0" applyNumberFormat="1" applyFont="1" applyBorder="1" applyAlignment="1">
      <alignment horizontal="left"/>
    </xf>
    <xf numFmtId="3" fontId="5" fillId="0" borderId="17" xfId="0" applyNumberFormat="1" applyFont="1" applyBorder="1" applyAlignment="1">
      <alignment horizontal="left" vertical="center"/>
    </xf>
    <xf numFmtId="0" fontId="10" fillId="0" borderId="4" xfId="1" applyNumberFormat="1" applyFont="1" applyFill="1" applyBorder="1" applyAlignment="1">
      <alignment horizontal="center" vertical="center"/>
    </xf>
    <xf numFmtId="41" fontId="10" fillId="0" borderId="17" xfId="1" applyFont="1" applyFill="1" applyBorder="1" applyAlignment="1">
      <alignment horizontal="center" vertical="center"/>
    </xf>
    <xf numFmtId="0" fontId="8" fillId="0" borderId="6" xfId="0" applyFont="1" applyBorder="1" applyAlignment="1">
      <alignment horizontal="center" vertical="center"/>
    </xf>
    <xf numFmtId="169" fontId="5" fillId="0" borderId="9" xfId="1" applyNumberFormat="1" applyFont="1" applyBorder="1"/>
    <xf numFmtId="169" fontId="5" fillId="0" borderId="12" xfId="1" applyNumberFormat="1" applyFont="1" applyBorder="1"/>
    <xf numFmtId="0" fontId="12" fillId="0" borderId="4" xfId="0" applyFont="1" applyBorder="1" applyAlignment="1">
      <alignment horizontal="center" vertical="center"/>
    </xf>
    <xf numFmtId="41" fontId="12" fillId="0" borderId="4" xfId="1" applyFont="1" applyBorder="1" applyAlignment="1">
      <alignment vertical="center"/>
    </xf>
    <xf numFmtId="14" fontId="12" fillId="0" borderId="4" xfId="1" applyNumberFormat="1" applyFont="1" applyBorder="1" applyAlignment="1">
      <alignment horizontal="center" vertical="center"/>
    </xf>
    <xf numFmtId="41" fontId="10" fillId="0" borderId="10" xfId="1" applyFont="1" applyBorder="1" applyAlignment="1">
      <alignment horizontal="left" vertical="center"/>
    </xf>
    <xf numFmtId="41" fontId="12" fillId="0" borderId="1" xfId="1" applyFont="1" applyBorder="1" applyAlignment="1">
      <alignment horizontal="left" vertical="center"/>
    </xf>
    <xf numFmtId="41" fontId="12" fillId="0" borderId="1" xfId="1" applyFont="1" applyBorder="1" applyAlignment="1">
      <alignment vertical="center"/>
    </xf>
    <xf numFmtId="41" fontId="12" fillId="0" borderId="4" xfId="1" quotePrefix="1" applyFont="1" applyBorder="1" applyAlignment="1">
      <alignment horizontal="left" vertical="center"/>
    </xf>
    <xf numFmtId="41" fontId="12" fillId="0" borderId="4" xfId="1" quotePrefix="1" applyFont="1" applyBorder="1" applyAlignment="1">
      <alignment horizontal="center" vertical="center"/>
    </xf>
    <xf numFmtId="0" fontId="8" fillId="0" borderId="0" xfId="0" applyFont="1" applyAlignment="1">
      <alignment horizontal="centerContinuous"/>
    </xf>
    <xf numFmtId="0" fontId="18" fillId="0" borderId="0" xfId="0" applyFont="1" applyAlignment="1">
      <alignment horizontal="centerContinuous"/>
    </xf>
    <xf numFmtId="0" fontId="0" fillId="0" borderId="0" xfId="0" applyAlignment="1">
      <alignment horizontal="centerContinuous"/>
    </xf>
    <xf numFmtId="41" fontId="10" fillId="0" borderId="17" xfId="1" applyFont="1" applyFill="1" applyBorder="1" applyAlignment="1">
      <alignment horizontal="left" vertical="center"/>
    </xf>
    <xf numFmtId="164" fontId="5" fillId="0" borderId="10" xfId="10" applyFont="1" applyBorder="1"/>
    <xf numFmtId="3" fontId="10" fillId="0" borderId="4" xfId="0" applyNumberFormat="1" applyFont="1" applyBorder="1" applyAlignment="1">
      <alignment horizontal="center" vertical="center"/>
    </xf>
    <xf numFmtId="41" fontId="10" fillId="0" borderId="4" xfId="7" applyFont="1" applyFill="1" applyBorder="1" applyAlignment="1">
      <alignment horizontal="center" vertical="center"/>
    </xf>
    <xf numFmtId="169" fontId="5" fillId="0" borderId="17" xfId="1" applyNumberFormat="1" applyFont="1" applyBorder="1"/>
    <xf numFmtId="41" fontId="5" fillId="0" borderId="15" xfId="1" applyFont="1" applyBorder="1" applyAlignment="1">
      <alignment horizontal="left"/>
    </xf>
    <xf numFmtId="168" fontId="5" fillId="0" borderId="17" xfId="1" applyNumberFormat="1" applyFont="1" applyBorder="1" applyAlignment="1">
      <alignment horizontal="left"/>
    </xf>
    <xf numFmtId="168" fontId="18" fillId="0" borderId="13" xfId="1" applyNumberFormat="1" applyFont="1" applyBorder="1" applyAlignment="1">
      <alignment horizontal="left"/>
    </xf>
    <xf numFmtId="41" fontId="0" fillId="0" borderId="0" xfId="1" applyFont="1"/>
    <xf numFmtId="3" fontId="8" fillId="0" borderId="3" xfId="0" applyNumberFormat="1" applyFont="1" applyBorder="1" applyAlignment="1">
      <alignment horizontal="left"/>
    </xf>
    <xf numFmtId="41" fontId="8" fillId="0" borderId="4" xfId="0" applyNumberFormat="1" applyFont="1" applyBorder="1"/>
    <xf numFmtId="41" fontId="12" fillId="0" borderId="4" xfId="12" applyFont="1" applyFill="1" applyBorder="1"/>
    <xf numFmtId="0" fontId="21" fillId="0" borderId="0" xfId="4" applyFont="1" applyAlignment="1">
      <alignment horizontal="center"/>
    </xf>
    <xf numFmtId="169" fontId="8" fillId="0" borderId="31" xfId="1" applyNumberFormat="1" applyFont="1" applyBorder="1"/>
    <xf numFmtId="41" fontId="8" fillId="0" borderId="22" xfId="1" applyFont="1" applyBorder="1" applyAlignment="1">
      <alignment horizontal="center" vertical="center"/>
    </xf>
    <xf numFmtId="0" fontId="5" fillId="0" borderId="10" xfId="0" applyFont="1" applyBorder="1" applyAlignment="1">
      <alignment horizontal="left" vertical="center"/>
    </xf>
    <xf numFmtId="41" fontId="5" fillId="0" borderId="17" xfId="1" applyFont="1" applyBorder="1" applyAlignment="1">
      <alignment horizontal="right"/>
    </xf>
    <xf numFmtId="168" fontId="8" fillId="0" borderId="13" xfId="1" applyNumberFormat="1" applyFont="1" applyBorder="1"/>
    <xf numFmtId="14" fontId="5" fillId="0" borderId="10" xfId="0" applyNumberFormat="1" applyFont="1" applyBorder="1" applyAlignment="1">
      <alignment horizontal="center" vertical="center"/>
    </xf>
    <xf numFmtId="14" fontId="5" fillId="0" borderId="9" xfId="0" applyNumberFormat="1" applyFont="1" applyBorder="1" applyAlignment="1">
      <alignment horizontal="center" vertical="center"/>
    </xf>
    <xf numFmtId="164" fontId="10" fillId="0" borderId="10" xfId="10" applyFont="1" applyBorder="1" applyAlignment="1">
      <alignment horizontal="center" vertical="center"/>
    </xf>
    <xf numFmtId="164" fontId="10" fillId="0" borderId="17" xfId="10" applyFont="1" applyFill="1" applyBorder="1" applyAlignment="1">
      <alignment horizontal="center" vertical="center"/>
    </xf>
    <xf numFmtId="0" fontId="12" fillId="0" borderId="4" xfId="8" applyFont="1" applyBorder="1" applyAlignment="1">
      <alignment horizontal="center" vertical="center"/>
    </xf>
    <xf numFmtId="41" fontId="12" fillId="0" borderId="4" xfId="1" quotePrefix="1" applyFont="1" applyFill="1" applyBorder="1" applyAlignment="1">
      <alignment horizontal="left" vertical="center"/>
    </xf>
    <xf numFmtId="41" fontId="12" fillId="0" borderId="4" xfId="1" applyFont="1" applyFill="1" applyBorder="1" applyAlignment="1">
      <alignment horizontal="left" vertical="center"/>
    </xf>
    <xf numFmtId="41" fontId="12" fillId="0" borderId="4" xfId="1" applyFont="1" applyFill="1" applyBorder="1" applyAlignment="1">
      <alignment vertical="center"/>
    </xf>
    <xf numFmtId="41" fontId="5" fillId="0" borderId="0" xfId="1" applyFont="1" applyAlignment="1">
      <alignment horizontal="center" vertical="center"/>
    </xf>
    <xf numFmtId="167" fontId="21" fillId="0" borderId="16" xfId="4" applyNumberFormat="1" applyFont="1" applyBorder="1" applyAlignment="1">
      <alignment vertical="center"/>
    </xf>
    <xf numFmtId="167" fontId="24" fillId="0" borderId="17" xfId="4" applyNumberFormat="1" applyFont="1" applyBorder="1" applyAlignment="1">
      <alignment vertical="center"/>
    </xf>
    <xf numFmtId="167" fontId="24" fillId="0" borderId="10" xfId="4" applyNumberFormat="1" applyFont="1" applyBorder="1" applyAlignment="1">
      <alignment vertical="center"/>
    </xf>
    <xf numFmtId="0" fontId="13" fillId="0" borderId="0" xfId="0" applyFont="1"/>
    <xf numFmtId="0" fontId="30" fillId="0" borderId="0" xfId="0" applyFont="1"/>
    <xf numFmtId="0" fontId="5" fillId="0" borderId="16" xfId="0" applyFont="1" applyBorder="1" applyAlignment="1">
      <alignment horizontal="left" vertical="center" wrapText="1"/>
    </xf>
    <xf numFmtId="0" fontId="5" fillId="0" borderId="19" xfId="0" applyFont="1" applyBorder="1" applyAlignment="1">
      <alignment horizontal="left" vertical="center" wrapText="1"/>
    </xf>
    <xf numFmtId="41" fontId="10" fillId="0" borderId="16" xfId="1" applyFont="1" applyFill="1" applyBorder="1" applyAlignment="1">
      <alignment vertical="center" wrapText="1"/>
    </xf>
    <xf numFmtId="17" fontId="23" fillId="0" borderId="15" xfId="4" applyNumberFormat="1" applyFont="1" applyBorder="1" applyAlignment="1">
      <alignment horizontal="center" vertical="center" wrapText="1"/>
    </xf>
    <xf numFmtId="17" fontId="23" fillId="0" borderId="20" xfId="4" applyNumberFormat="1" applyFont="1" applyBorder="1" applyAlignment="1">
      <alignment horizontal="center" vertical="center" wrapText="1"/>
    </xf>
    <xf numFmtId="41" fontId="12" fillId="0" borderId="15" xfId="1" quotePrefix="1" applyFont="1" applyFill="1" applyBorder="1" applyAlignment="1">
      <alignment horizontal="center" vertical="center" wrapText="1"/>
    </xf>
    <xf numFmtId="167" fontId="12" fillId="0" borderId="10" xfId="4" applyNumberFormat="1" applyFont="1" applyBorder="1" applyAlignment="1">
      <alignment vertical="center"/>
    </xf>
    <xf numFmtId="0" fontId="7" fillId="0" borderId="10" xfId="0" applyFont="1" applyBorder="1"/>
    <xf numFmtId="167" fontId="21" fillId="0" borderId="17" xfId="4" applyNumberFormat="1" applyFont="1" applyBorder="1" applyAlignment="1">
      <alignment horizontal="center" vertical="center"/>
    </xf>
    <xf numFmtId="0" fontId="10" fillId="0" borderId="10" xfId="0" applyFont="1" applyBorder="1" applyAlignment="1">
      <alignment horizontal="left" vertical="top"/>
    </xf>
    <xf numFmtId="0" fontId="12" fillId="0" borderId="10" xfId="0" applyFont="1" applyBorder="1"/>
    <xf numFmtId="0" fontId="8" fillId="0" borderId="1" xfId="0" applyFont="1" applyBorder="1" applyAlignment="1">
      <alignment horizontal="center" vertical="center" wrapText="1"/>
    </xf>
    <xf numFmtId="168" fontId="5" fillId="0" borderId="0" xfId="1" applyNumberFormat="1" applyFont="1" applyBorder="1" applyAlignment="1">
      <alignment horizontal="center"/>
    </xf>
    <xf numFmtId="0" fontId="5" fillId="0" borderId="1" xfId="0" applyFont="1" applyBorder="1" applyAlignment="1">
      <alignment horizontal="left" vertical="center" wrapText="1"/>
    </xf>
    <xf numFmtId="0" fontId="5" fillId="0" borderId="24" xfId="0" applyFont="1" applyBorder="1" applyAlignment="1">
      <alignment vertical="center"/>
    </xf>
    <xf numFmtId="41" fontId="5" fillId="0" borderId="25" xfId="1" applyFont="1" applyFill="1" applyBorder="1" applyAlignment="1">
      <alignment vertical="center"/>
    </xf>
    <xf numFmtId="10" fontId="5" fillId="0" borderId="25" xfId="2" applyNumberFormat="1" applyFont="1" applyFill="1" applyBorder="1" applyAlignment="1">
      <alignment vertical="center"/>
    </xf>
    <xf numFmtId="10" fontId="5" fillId="0" borderId="26" xfId="2" applyNumberFormat="1" applyFont="1" applyFill="1" applyBorder="1" applyAlignment="1">
      <alignment vertical="center"/>
    </xf>
    <xf numFmtId="0" fontId="5" fillId="0" borderId="11" xfId="0" applyFont="1" applyBorder="1" applyAlignment="1">
      <alignment vertical="center"/>
    </xf>
    <xf numFmtId="41" fontId="5" fillId="0" borderId="13" xfId="1" applyFont="1" applyFill="1" applyBorder="1" applyAlignment="1">
      <alignment vertical="center"/>
    </xf>
    <xf numFmtId="10" fontId="5" fillId="0" borderId="13" xfId="2" applyNumberFormat="1" applyFont="1" applyFill="1" applyBorder="1" applyAlignment="1">
      <alignment vertical="center"/>
    </xf>
    <xf numFmtId="10" fontId="5" fillId="0" borderId="30" xfId="2" applyNumberFormat="1" applyFont="1" applyFill="1" applyBorder="1" applyAlignment="1">
      <alignment vertical="center"/>
    </xf>
    <xf numFmtId="164" fontId="5" fillId="0" borderId="15" xfId="10" applyFont="1" applyBorder="1"/>
    <xf numFmtId="41" fontId="5" fillId="0" borderId="9" xfId="1" applyFont="1" applyFill="1" applyBorder="1"/>
    <xf numFmtId="3" fontId="8" fillId="0" borderId="0" xfId="0" applyNumberFormat="1" applyFont="1" applyAlignment="1">
      <alignment horizontal="right"/>
    </xf>
    <xf numFmtId="0" fontId="14" fillId="0" borderId="0" xfId="0" applyFont="1" applyAlignment="1">
      <alignment horizontal="right"/>
    </xf>
    <xf numFmtId="41" fontId="8" fillId="0" borderId="0" xfId="1" applyFont="1" applyFill="1" applyBorder="1"/>
    <xf numFmtId="41" fontId="5" fillId="0" borderId="17" xfId="1" applyFont="1" applyFill="1" applyBorder="1" applyAlignment="1">
      <alignment vertical="center"/>
    </xf>
    <xf numFmtId="10" fontId="5" fillId="0" borderId="17" xfId="2" applyNumberFormat="1" applyFont="1" applyFill="1" applyBorder="1" applyAlignment="1">
      <alignment vertical="center"/>
    </xf>
    <xf numFmtId="10" fontId="5" fillId="0" borderId="32" xfId="2" applyNumberFormat="1" applyFont="1" applyFill="1" applyBorder="1" applyAlignment="1">
      <alignment vertical="center"/>
    </xf>
    <xf numFmtId="41" fontId="8" fillId="0" borderId="27" xfId="1" applyFont="1" applyBorder="1" applyAlignment="1">
      <alignment vertical="center"/>
    </xf>
    <xf numFmtId="9" fontId="8" fillId="0" borderId="27" xfId="2" applyFont="1" applyBorder="1" applyAlignment="1">
      <alignment vertical="center"/>
    </xf>
    <xf numFmtId="41" fontId="0" fillId="0" borderId="0" xfId="0" applyNumberFormat="1"/>
    <xf numFmtId="41" fontId="10" fillId="0" borderId="17" xfId="19" applyFont="1" applyFill="1" applyBorder="1" applyAlignment="1">
      <alignment horizontal="center" vertical="center"/>
    </xf>
    <xf numFmtId="41" fontId="10" fillId="0" borderId="9" xfId="19" applyFont="1" applyFill="1" applyBorder="1" applyAlignment="1">
      <alignment horizontal="center" vertical="center"/>
    </xf>
    <xf numFmtId="164" fontId="5" fillId="0" borderId="17" xfId="10" applyFont="1" applyFill="1" applyBorder="1"/>
    <xf numFmtId="164" fontId="5" fillId="0" borderId="0" xfId="10" applyFont="1" applyFill="1"/>
    <xf numFmtId="0" fontId="10" fillId="0" borderId="17" xfId="0" applyFont="1" applyBorder="1"/>
    <xf numFmtId="14" fontId="12" fillId="0" borderId="15" xfId="4" applyNumberFormat="1" applyFont="1" applyBorder="1" applyAlignment="1">
      <alignment horizontal="center" vertical="center"/>
    </xf>
    <xf numFmtId="14" fontId="12" fillId="0" borderId="4" xfId="4" applyNumberFormat="1" applyFont="1" applyBorder="1" applyAlignment="1">
      <alignment horizontal="center" vertical="center"/>
    </xf>
    <xf numFmtId="41" fontId="5" fillId="0" borderId="17" xfId="1" applyFont="1" applyBorder="1" applyAlignment="1">
      <alignment horizontal="left" vertical="center"/>
    </xf>
    <xf numFmtId="169" fontId="5" fillId="0" borderId="0" xfId="1" applyNumberFormat="1" applyFont="1" applyBorder="1" applyAlignment="1">
      <alignment horizontal="center" vertical="center"/>
    </xf>
    <xf numFmtId="0" fontId="0" fillId="0" borderId="15" xfId="0" applyBorder="1"/>
    <xf numFmtId="0" fontId="0" fillId="0" borderId="17" xfId="0" applyBorder="1"/>
    <xf numFmtId="41" fontId="29" fillId="0" borderId="15" xfId="20" applyFont="1" applyFill="1" applyBorder="1"/>
    <xf numFmtId="169" fontId="5" fillId="0" borderId="17" xfId="1" applyNumberFormat="1" applyFont="1" applyFill="1" applyBorder="1"/>
    <xf numFmtId="41" fontId="29" fillId="0" borderId="17" xfId="20" applyFont="1" applyFill="1" applyBorder="1"/>
    <xf numFmtId="41" fontId="12" fillId="0" borderId="13" xfId="1" applyFont="1" applyBorder="1"/>
    <xf numFmtId="41" fontId="10" fillId="0" borderId="13" xfId="1" applyFont="1" applyBorder="1"/>
    <xf numFmtId="43" fontId="5" fillId="0" borderId="0" xfId="0" applyNumberFormat="1" applyFont="1"/>
    <xf numFmtId="166" fontId="24" fillId="0" borderId="17" xfId="1" applyNumberFormat="1" applyFont="1" applyFill="1" applyBorder="1" applyAlignment="1">
      <alignment horizontal="center"/>
    </xf>
    <xf numFmtId="166" fontId="21" fillId="0" borderId="15" xfId="1" applyNumberFormat="1" applyFont="1" applyFill="1" applyBorder="1" applyAlignment="1">
      <alignment horizontal="center"/>
    </xf>
    <xf numFmtId="166" fontId="5" fillId="0" borderId="17" xfId="1" applyNumberFormat="1" applyFont="1" applyFill="1" applyBorder="1"/>
    <xf numFmtId="166" fontId="21" fillId="0" borderId="17" xfId="1" applyNumberFormat="1" applyFont="1" applyFill="1" applyBorder="1" applyAlignment="1">
      <alignment horizontal="center"/>
    </xf>
    <xf numFmtId="166" fontId="21" fillId="0" borderId="17" xfId="1" applyNumberFormat="1" applyFont="1" applyFill="1" applyBorder="1" applyAlignment="1">
      <alignment horizontal="right"/>
    </xf>
    <xf numFmtId="166" fontId="21" fillId="0" borderId="9" xfId="1" applyNumberFormat="1" applyFont="1" applyFill="1" applyBorder="1" applyAlignment="1">
      <alignment horizontal="center"/>
    </xf>
    <xf numFmtId="166" fontId="24" fillId="0" borderId="9" xfId="1" applyNumberFormat="1" applyFont="1" applyFill="1" applyBorder="1" applyAlignment="1">
      <alignment horizontal="center"/>
    </xf>
    <xf numFmtId="166" fontId="21" fillId="0" borderId="17" xfId="1" applyNumberFormat="1" applyFont="1" applyBorder="1" applyAlignment="1">
      <alignment horizontal="center"/>
    </xf>
    <xf numFmtId="166" fontId="21" fillId="0" borderId="9" xfId="1" applyNumberFormat="1" applyFont="1" applyBorder="1" applyAlignment="1">
      <alignment horizontal="center"/>
    </xf>
    <xf numFmtId="166" fontId="21" fillId="0" borderId="13" xfId="1" applyNumberFormat="1" applyFont="1" applyBorder="1" applyAlignment="1">
      <alignment horizontal="right"/>
    </xf>
    <xf numFmtId="166" fontId="24" fillId="0" borderId="12" xfId="1" applyNumberFormat="1" applyFont="1" applyBorder="1" applyAlignment="1">
      <alignment horizontal="center"/>
    </xf>
    <xf numFmtId="166" fontId="24" fillId="0" borderId="0" xfId="1" applyNumberFormat="1" applyFont="1" applyFill="1" applyBorder="1" applyAlignment="1">
      <alignment horizontal="center"/>
    </xf>
    <xf numFmtId="166" fontId="21" fillId="0" borderId="0" xfId="1" applyNumberFormat="1" applyFont="1" applyFill="1" applyBorder="1" applyAlignment="1">
      <alignment horizontal="center"/>
    </xf>
    <xf numFmtId="166" fontId="5" fillId="0" borderId="17" xfId="0" applyNumberFormat="1" applyFont="1" applyBorder="1"/>
    <xf numFmtId="166" fontId="21" fillId="0" borderId="0" xfId="4" applyNumberFormat="1" applyFont="1" applyAlignment="1">
      <alignment horizontal="center"/>
    </xf>
    <xf numFmtId="166" fontId="21" fillId="0" borderId="0" xfId="1" applyNumberFormat="1" applyFont="1" applyBorder="1" applyAlignment="1">
      <alignment horizontal="center"/>
    </xf>
    <xf numFmtId="166" fontId="5" fillId="0" borderId="17" xfId="1" applyNumberFormat="1" applyFont="1" applyFill="1" applyBorder="1" applyAlignment="1">
      <alignment horizontal="right" vertical="center"/>
    </xf>
    <xf numFmtId="166" fontId="8" fillId="0" borderId="9" xfId="1" applyNumberFormat="1" applyFont="1" applyFill="1" applyBorder="1" applyAlignment="1">
      <alignment horizontal="right" vertical="center"/>
    </xf>
    <xf numFmtId="166" fontId="8" fillId="0" borderId="17" xfId="1" applyNumberFormat="1" applyFont="1" applyFill="1" applyBorder="1" applyAlignment="1">
      <alignment horizontal="right" vertical="center"/>
    </xf>
    <xf numFmtId="166" fontId="5" fillId="0" borderId="9" xfId="1" applyNumberFormat="1" applyFont="1" applyFill="1" applyBorder="1" applyAlignment="1">
      <alignment horizontal="right"/>
    </xf>
    <xf numFmtId="166" fontId="21" fillId="0" borderId="17" xfId="4" applyNumberFormat="1" applyFont="1" applyBorder="1" applyAlignment="1">
      <alignment horizontal="center" vertical="center" wrapText="1"/>
    </xf>
    <xf numFmtId="166" fontId="5" fillId="0" borderId="9" xfId="1" applyNumberFormat="1" applyFont="1" applyFill="1" applyBorder="1" applyAlignment="1">
      <alignment horizontal="right" vertical="center"/>
    </xf>
    <xf numFmtId="166" fontId="8" fillId="0" borderId="4" xfId="1" applyNumberFormat="1" applyFont="1" applyFill="1" applyBorder="1" applyAlignment="1">
      <alignment horizontal="right" vertical="center"/>
    </xf>
    <xf numFmtId="166" fontId="5" fillId="0" borderId="4" xfId="1" applyNumberFormat="1" applyFont="1" applyBorder="1" applyAlignment="1">
      <alignment horizontal="right" vertical="center"/>
    </xf>
    <xf numFmtId="166" fontId="8" fillId="0" borderId="22" xfId="1" applyNumberFormat="1" applyFont="1" applyFill="1" applyBorder="1" applyAlignment="1">
      <alignment horizontal="right" vertical="center"/>
    </xf>
    <xf numFmtId="166" fontId="5" fillId="0" borderId="0" xfId="1" applyNumberFormat="1" applyFont="1" applyFill="1"/>
    <xf numFmtId="166" fontId="8" fillId="0" borderId="0" xfId="1" applyNumberFormat="1" applyFont="1" applyFill="1" applyAlignment="1">
      <alignment horizontal="center" vertical="center"/>
    </xf>
    <xf numFmtId="166" fontId="8" fillId="0" borderId="0" xfId="1" applyNumberFormat="1" applyFont="1" applyFill="1"/>
    <xf numFmtId="166" fontId="8" fillId="0" borderId="4" xfId="1" applyNumberFormat="1" applyFont="1" applyBorder="1"/>
    <xf numFmtId="166" fontId="8" fillId="0" borderId="4" xfId="1" applyNumberFormat="1" applyFont="1" applyFill="1" applyBorder="1"/>
    <xf numFmtId="166" fontId="5" fillId="0" borderId="4" xfId="1" applyNumberFormat="1" applyFont="1" applyFill="1" applyBorder="1"/>
    <xf numFmtId="166" fontId="8" fillId="0" borderId="22" xfId="1" applyNumberFormat="1" applyFont="1" applyFill="1" applyBorder="1"/>
    <xf numFmtId="0" fontId="10" fillId="0" borderId="4" xfId="4" applyFont="1" applyBorder="1" applyAlignment="1">
      <alignment vertical="center"/>
    </xf>
    <xf numFmtId="0" fontId="25" fillId="0" borderId="1" xfId="3" applyFont="1" applyFill="1" applyBorder="1" applyAlignment="1">
      <alignment vertical="center"/>
    </xf>
    <xf numFmtId="166" fontId="10" fillId="0" borderId="4" xfId="1" applyNumberFormat="1" applyFont="1" applyFill="1" applyBorder="1" applyAlignment="1">
      <alignment vertical="center"/>
    </xf>
    <xf numFmtId="0" fontId="25" fillId="0" borderId="4" xfId="3" applyFont="1" applyFill="1" applyBorder="1" applyAlignment="1">
      <alignment vertical="center"/>
    </xf>
    <xf numFmtId="41" fontId="10" fillId="0" borderId="4" xfId="1" applyFont="1" applyFill="1" applyBorder="1" applyAlignment="1">
      <alignment vertical="center"/>
    </xf>
    <xf numFmtId="41" fontId="10" fillId="0" borderId="3" xfId="1" applyFont="1" applyFill="1" applyBorder="1" applyAlignment="1">
      <alignment vertical="center"/>
    </xf>
    <xf numFmtId="41" fontId="8" fillId="0" borderId="0" xfId="1" applyFont="1" applyBorder="1" applyAlignment="1">
      <alignment horizontal="right"/>
    </xf>
    <xf numFmtId="41" fontId="5" fillId="0" borderId="13" xfId="1" applyFont="1" applyFill="1" applyBorder="1" applyAlignment="1">
      <alignment horizontal="center" vertical="center"/>
    </xf>
    <xf numFmtId="0" fontId="8" fillId="0" borderId="19" xfId="0" applyFont="1" applyBorder="1"/>
    <xf numFmtId="0" fontId="5" fillId="0" borderId="15" xfId="0" applyFont="1" applyBorder="1" applyAlignment="1">
      <alignment horizontal="left"/>
    </xf>
    <xf numFmtId="41" fontId="24" fillId="0" borderId="17" xfId="1" applyFont="1" applyFill="1" applyBorder="1" applyAlignment="1">
      <alignment horizontal="center"/>
    </xf>
    <xf numFmtId="166" fontId="21" fillId="0" borderId="20" xfId="1" applyNumberFormat="1" applyFont="1" applyFill="1" applyBorder="1" applyAlignment="1">
      <alignment horizontal="center"/>
    </xf>
    <xf numFmtId="167" fontId="24" fillId="0" borderId="17" xfId="4" applyNumberFormat="1" applyFont="1" applyBorder="1" applyAlignment="1">
      <alignment horizontal="center" vertical="center" wrapText="1"/>
    </xf>
    <xf numFmtId="14" fontId="8" fillId="0" borderId="1" xfId="0" applyNumberFormat="1" applyFont="1" applyBorder="1"/>
    <xf numFmtId="14" fontId="8" fillId="0" borderId="4" xfId="0" applyNumberFormat="1" applyFont="1" applyBorder="1"/>
    <xf numFmtId="14" fontId="8" fillId="0" borderId="4" xfId="0" applyNumberFormat="1" applyFont="1" applyBorder="1" applyAlignment="1">
      <alignment horizontal="center"/>
    </xf>
    <xf numFmtId="0" fontId="8" fillId="0" borderId="16" xfId="0" applyFont="1" applyBorder="1" applyAlignment="1">
      <alignment horizontal="center" vertical="center"/>
    </xf>
    <xf numFmtId="41" fontId="33" fillId="0" borderId="4" xfId="1" applyFont="1" applyBorder="1"/>
    <xf numFmtId="3" fontId="33" fillId="0" borderId="4" xfId="0" applyNumberFormat="1" applyFont="1" applyBorder="1" applyAlignment="1">
      <alignment horizontal="right"/>
    </xf>
    <xf numFmtId="0" fontId="33" fillId="0" borderId="4" xfId="0" applyFont="1" applyBorder="1" applyAlignment="1">
      <alignment horizontal="right"/>
    </xf>
    <xf numFmtId="0" fontId="33" fillId="0" borderId="4" xfId="0" applyFont="1" applyBorder="1"/>
    <xf numFmtId="41" fontId="10" fillId="0" borderId="0" xfId="19" applyFont="1" applyFill="1" applyBorder="1" applyAlignment="1">
      <alignment horizontal="center" vertical="center"/>
    </xf>
    <xf numFmtId="0" fontId="12" fillId="0" borderId="16" xfId="5" applyFont="1" applyBorder="1" applyAlignment="1">
      <alignment vertical="center"/>
    </xf>
    <xf numFmtId="0" fontId="10" fillId="0" borderId="10" xfId="5" applyFont="1" applyBorder="1" applyAlignment="1">
      <alignment vertical="center"/>
    </xf>
    <xf numFmtId="0" fontId="10" fillId="0" borderId="19" xfId="5" applyFont="1" applyBorder="1" applyAlignment="1">
      <alignment vertical="center"/>
    </xf>
    <xf numFmtId="167" fontId="12" fillId="0" borderId="13" xfId="5" applyNumberFormat="1" applyFont="1" applyBorder="1" applyAlignment="1">
      <alignment horizontal="right" vertical="center"/>
    </xf>
    <xf numFmtId="41" fontId="10" fillId="0" borderId="17" xfId="1" applyFont="1" applyBorder="1" applyAlignment="1">
      <alignment vertical="center"/>
    </xf>
    <xf numFmtId="14" fontId="12" fillId="0" borderId="1" xfId="0" applyNumberFormat="1" applyFont="1" applyBorder="1"/>
    <xf numFmtId="0" fontId="12" fillId="0" borderId="2" xfId="0" applyFont="1" applyBorder="1"/>
    <xf numFmtId="14" fontId="12" fillId="0" borderId="3" xfId="0" applyNumberFormat="1" applyFont="1" applyBorder="1"/>
    <xf numFmtId="14" fontId="12" fillId="0" borderId="4" xfId="0" applyNumberFormat="1" applyFont="1" applyBorder="1" applyAlignment="1">
      <alignment horizontal="center"/>
    </xf>
    <xf numFmtId="14" fontId="12" fillId="0" borderId="4" xfId="0" applyNumberFormat="1" applyFont="1" applyBorder="1"/>
    <xf numFmtId="0" fontId="12" fillId="0" borderId="4" xfId="0" applyFont="1" applyBorder="1" applyAlignment="1">
      <alignment horizontal="center"/>
    </xf>
    <xf numFmtId="165" fontId="5" fillId="0" borderId="1" xfId="1" applyNumberFormat="1" applyFont="1" applyBorder="1" applyAlignment="1">
      <alignment horizontal="center" vertical="center"/>
    </xf>
    <xf numFmtId="14" fontId="8" fillId="0" borderId="15" xfId="0" applyNumberFormat="1" applyFont="1" applyBorder="1" applyAlignment="1">
      <alignment horizontal="right"/>
    </xf>
    <xf numFmtId="14" fontId="8" fillId="0" borderId="20" xfId="0" applyNumberFormat="1" applyFont="1" applyBorder="1" applyAlignment="1">
      <alignment horizontal="right"/>
    </xf>
    <xf numFmtId="168" fontId="5" fillId="0" borderId="15" xfId="1" applyNumberFormat="1" applyFont="1" applyBorder="1" applyAlignment="1">
      <alignment horizontal="right"/>
    </xf>
    <xf numFmtId="168" fontId="5" fillId="0" borderId="20" xfId="1" applyNumberFormat="1" applyFont="1" applyBorder="1" applyAlignment="1">
      <alignment horizontal="right"/>
    </xf>
    <xf numFmtId="168" fontId="5" fillId="0" borderId="13" xfId="1" applyNumberFormat="1" applyFont="1" applyBorder="1" applyAlignment="1">
      <alignment horizontal="right"/>
    </xf>
    <xf numFmtId="168" fontId="5" fillId="0" borderId="12" xfId="1" applyNumberFormat="1" applyFont="1" applyBorder="1" applyAlignment="1">
      <alignment horizontal="right"/>
    </xf>
    <xf numFmtId="168" fontId="5" fillId="0" borderId="0" xfId="1" applyNumberFormat="1" applyFont="1" applyBorder="1" applyAlignment="1">
      <alignment horizontal="right"/>
    </xf>
    <xf numFmtId="0" fontId="5" fillId="0" borderId="0" xfId="0" applyFont="1" applyAlignment="1">
      <alignment horizontal="right"/>
    </xf>
    <xf numFmtId="14" fontId="8" fillId="0" borderId="4" xfId="0" applyNumberFormat="1" applyFont="1" applyBorder="1" applyAlignment="1">
      <alignment horizontal="right" vertical="center"/>
    </xf>
    <xf numFmtId="4" fontId="29" fillId="0" borderId="4" xfId="0" applyNumberFormat="1" applyFont="1" applyBorder="1" applyAlignment="1">
      <alignment horizontal="right"/>
    </xf>
    <xf numFmtId="169" fontId="5" fillId="0" borderId="4" xfId="1" applyNumberFormat="1" applyFont="1" applyBorder="1" applyAlignment="1">
      <alignment horizontal="right" vertical="center"/>
    </xf>
    <xf numFmtId="167" fontId="34" fillId="0" borderId="17" xfId="4" applyNumberFormat="1" applyFont="1" applyBorder="1" applyAlignment="1">
      <alignment vertical="center"/>
    </xf>
    <xf numFmtId="166" fontId="8" fillId="0" borderId="9" xfId="1" applyNumberFormat="1" applyFont="1" applyFill="1" applyBorder="1" applyAlignment="1">
      <alignment horizontal="right"/>
    </xf>
    <xf numFmtId="41" fontId="5" fillId="0" borderId="9" xfId="1" applyFont="1" applyFill="1" applyBorder="1" applyAlignment="1">
      <alignment horizontal="right"/>
    </xf>
    <xf numFmtId="0" fontId="5" fillId="0" borderId="16" xfId="0" applyFont="1" applyBorder="1" applyAlignment="1">
      <alignment vertical="center"/>
    </xf>
    <xf numFmtId="168" fontId="5" fillId="0" borderId="0" xfId="1" applyNumberFormat="1" applyFont="1" applyBorder="1"/>
    <xf numFmtId="168" fontId="5" fillId="0" borderId="18" xfId="1" applyNumberFormat="1" applyFont="1" applyBorder="1"/>
    <xf numFmtId="0" fontId="5" fillId="0" borderId="15" xfId="0" applyFont="1" applyBorder="1" applyAlignment="1">
      <alignment vertical="center"/>
    </xf>
    <xf numFmtId="41" fontId="5" fillId="0" borderId="17" xfId="1" applyFont="1" applyFill="1" applyBorder="1" applyAlignment="1">
      <alignment wrapText="1"/>
    </xf>
    <xf numFmtId="41" fontId="5" fillId="0" borderId="17" xfId="1" applyFont="1" applyFill="1" applyBorder="1" applyAlignment="1"/>
    <xf numFmtId="41" fontId="5" fillId="0" borderId="15" xfId="1" applyFont="1" applyFill="1" applyBorder="1" applyAlignment="1">
      <alignment wrapText="1"/>
    </xf>
    <xf numFmtId="41" fontId="35" fillId="0" borderId="0" xfId="21" applyFont="1" applyFill="1" applyBorder="1"/>
    <xf numFmtId="41" fontId="5" fillId="0" borderId="10" xfId="1" applyFont="1" applyFill="1" applyBorder="1"/>
    <xf numFmtId="41" fontId="36" fillId="0" borderId="17" xfId="22" applyFont="1" applyFill="1" applyBorder="1"/>
    <xf numFmtId="41" fontId="36" fillId="0" borderId="0" xfId="22" applyFont="1" applyFill="1"/>
    <xf numFmtId="41" fontId="36" fillId="0" borderId="0" xfId="23" applyFont="1" applyFill="1"/>
    <xf numFmtId="0" fontId="8" fillId="0" borderId="0" xfId="0" applyFont="1" applyAlignment="1">
      <alignment vertical="center"/>
    </xf>
    <xf numFmtId="0" fontId="20" fillId="0" borderId="0" xfId="4" applyFont="1" applyAlignment="1">
      <alignment horizontal="center"/>
    </xf>
    <xf numFmtId="0" fontId="21" fillId="0" borderId="0" xfId="4" applyFont="1" applyAlignment="1">
      <alignment horizontal="center"/>
    </xf>
    <xf numFmtId="0" fontId="20" fillId="2" borderId="0" xfId="5" applyFont="1" applyFill="1" applyAlignment="1">
      <alignment horizontal="center" vertical="center"/>
    </xf>
    <xf numFmtId="0" fontId="21" fillId="0" borderId="0" xfId="4" applyFont="1" applyAlignment="1">
      <alignment horizontal="center" vertical="top"/>
    </xf>
    <xf numFmtId="0" fontId="22" fillId="0" borderId="0" xfId="4" applyFont="1" applyAlignment="1">
      <alignment horizontal="center"/>
    </xf>
    <xf numFmtId="0" fontId="27" fillId="0" borderId="0" xfId="0" applyFont="1" applyAlignment="1">
      <alignment horizontal="left"/>
    </xf>
    <xf numFmtId="0" fontId="8" fillId="0" borderId="0" xfId="0" applyFont="1" applyAlignment="1">
      <alignment horizont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left" vertical="center"/>
    </xf>
    <xf numFmtId="0" fontId="5" fillId="0" borderId="0" xfId="0" applyFont="1" applyAlignment="1">
      <alignment horizontal="justify" wrapText="1"/>
    </xf>
    <xf numFmtId="0" fontId="8"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left"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165" fontId="8" fillId="0" borderId="1" xfId="1" applyNumberFormat="1" applyFont="1" applyBorder="1" applyAlignment="1">
      <alignment horizontal="center"/>
    </xf>
    <xf numFmtId="165" fontId="8" fillId="0" borderId="3" xfId="1" applyNumberFormat="1" applyFont="1" applyBorder="1" applyAlignment="1">
      <alignment horizont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xf>
    <xf numFmtId="0" fontId="2" fillId="0" borderId="5" xfId="3" applyBorder="1" applyAlignment="1">
      <alignment horizontal="left"/>
    </xf>
    <xf numFmtId="0" fontId="8" fillId="0" borderId="0" xfId="0" applyFont="1" applyAlignment="1">
      <alignment horizontal="center" vertical="center"/>
    </xf>
    <xf numFmtId="0" fontId="10" fillId="0" borderId="0" xfId="0" applyFont="1" applyAlignment="1">
      <alignment horizontal="left" vertical="top" wrapText="1"/>
    </xf>
    <xf numFmtId="0" fontId="5" fillId="0" borderId="0" xfId="0" applyFont="1" applyAlignment="1">
      <alignment horizontal="justify" vertical="top" wrapText="1"/>
    </xf>
    <xf numFmtId="0" fontId="5" fillId="0" borderId="0" xfId="0" applyFont="1" applyAlignment="1">
      <alignment horizontal="justify" vertical="top"/>
    </xf>
    <xf numFmtId="0" fontId="30"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justify" vertical="center" wrapText="1"/>
    </xf>
    <xf numFmtId="0" fontId="5" fillId="0" borderId="0" xfId="0" applyFont="1" applyAlignment="1">
      <alignment horizontal="left" vertical="center" wrapText="1"/>
    </xf>
    <xf numFmtId="0" fontId="5" fillId="0" borderId="18" xfId="0" applyFont="1" applyBorder="1" applyAlignment="1">
      <alignment horizontal="left" vertical="top"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15" xfId="0" applyFont="1" applyBorder="1" applyAlignment="1">
      <alignment horizontal="center" vertical="center" wrapText="1"/>
    </xf>
    <xf numFmtId="0" fontId="8" fillId="0" borderId="13" xfId="0" applyFont="1" applyBorder="1" applyAlignment="1">
      <alignment horizontal="center" vertical="center" wrapText="1"/>
    </xf>
    <xf numFmtId="0" fontId="10" fillId="0" borderId="0" xfId="0" applyFont="1" applyAlignment="1">
      <alignment horizontal="justify" wrapText="1"/>
    </xf>
    <xf numFmtId="0" fontId="16" fillId="0" borderId="0" xfId="0" applyFont="1" applyAlignment="1">
      <alignment horizontal="justify" wrapText="1"/>
    </xf>
    <xf numFmtId="0" fontId="5" fillId="0" borderId="0" xfId="0" applyFont="1" applyAlignment="1">
      <alignment horizontal="left" vertical="top" wrapText="1"/>
    </xf>
    <xf numFmtId="0" fontId="8" fillId="0" borderId="4" xfId="0" applyFont="1" applyBorder="1" applyAlignment="1">
      <alignment horizontal="center" vertical="center" wrapText="1"/>
    </xf>
    <xf numFmtId="0" fontId="12" fillId="0" borderId="0" xfId="0" applyFont="1" applyAlignment="1">
      <alignment horizontal="left" wrapText="1"/>
    </xf>
    <xf numFmtId="0" fontId="10" fillId="0" borderId="0" xfId="0" applyFont="1" applyAlignment="1">
      <alignment horizontal="left" wrapText="1"/>
    </xf>
    <xf numFmtId="0" fontId="7" fillId="0" borderId="0" xfId="0" applyFont="1" applyAlignment="1">
      <alignment horizontal="center" vertical="center"/>
    </xf>
    <xf numFmtId="0" fontId="7" fillId="0" borderId="0" xfId="0" applyFont="1" applyAlignment="1">
      <alignment horizontal="center"/>
    </xf>
    <xf numFmtId="0" fontId="11" fillId="0" borderId="0" xfId="4" applyFont="1" applyAlignment="1">
      <alignment horizontal="center" vertical="top"/>
    </xf>
    <xf numFmtId="0" fontId="11" fillId="0" borderId="0" xfId="4" applyFont="1" applyAlignment="1">
      <alignment horizontal="center" vertical="center"/>
    </xf>
    <xf numFmtId="0" fontId="12" fillId="4" borderId="15" xfId="6" applyFont="1" applyFill="1" applyBorder="1" applyAlignment="1">
      <alignment horizontal="center" vertical="center" wrapText="1"/>
    </xf>
    <xf numFmtId="0" fontId="12" fillId="4" borderId="13" xfId="6" applyFont="1" applyFill="1" applyBorder="1" applyAlignment="1">
      <alignment horizontal="center" vertical="center" wrapText="1"/>
    </xf>
    <xf numFmtId="0" fontId="12" fillId="4" borderId="4" xfId="6" applyFont="1" applyFill="1" applyBorder="1" applyAlignment="1">
      <alignment horizontal="center" vertical="center" wrapText="1"/>
    </xf>
    <xf numFmtId="0" fontId="12" fillId="0" borderId="15" xfId="6" applyFont="1" applyBorder="1" applyAlignment="1">
      <alignment horizontal="center" vertical="center" wrapText="1"/>
    </xf>
    <xf numFmtId="0" fontId="12" fillId="0" borderId="13" xfId="6" applyFont="1" applyBorder="1" applyAlignment="1">
      <alignment horizontal="center" vertical="center" wrapText="1"/>
    </xf>
    <xf numFmtId="0" fontId="8" fillId="0" borderId="18" xfId="0" applyFont="1" applyBorder="1" applyAlignment="1">
      <alignment horizontal="center"/>
    </xf>
    <xf numFmtId="0" fontId="9" fillId="0" borderId="0" xfId="0" applyFont="1" applyAlignment="1">
      <alignment horizontal="center"/>
    </xf>
    <xf numFmtId="0" fontId="8" fillId="3" borderId="6" xfId="0" applyFont="1" applyFill="1" applyBorder="1" applyAlignment="1">
      <alignment horizontal="center"/>
    </xf>
    <xf numFmtId="0" fontId="8" fillId="3" borderId="7" xfId="0" applyFont="1" applyFill="1" applyBorder="1" applyAlignment="1">
      <alignment horizontal="center"/>
    </xf>
    <xf numFmtId="0" fontId="8" fillId="3" borderId="8" xfId="0" applyFont="1" applyFill="1" applyBorder="1" applyAlignment="1">
      <alignment horizontal="center"/>
    </xf>
    <xf numFmtId="0" fontId="8" fillId="3" borderId="23" xfId="0" applyFont="1" applyFill="1" applyBorder="1" applyAlignment="1">
      <alignment horizontal="center" vertical="center" wrapText="1"/>
    </xf>
    <xf numFmtId="0" fontId="8" fillId="3" borderId="21" xfId="0" applyFont="1" applyFill="1" applyBorder="1" applyAlignment="1">
      <alignment horizontal="center" vertical="center" wrapText="1"/>
    </xf>
  </cellXfs>
  <cellStyles count="24">
    <cellStyle name="Excel Built-in Comma [0] 1" xfId="13" xr:uid="{B3646DCF-F688-4573-96B2-65FA3F4696A1}"/>
    <cellStyle name="Hipervínculo" xfId="3" builtinId="8"/>
    <cellStyle name="Millares [0]" xfId="1" builtinId="6"/>
    <cellStyle name="Millares [0] 10" xfId="10" xr:uid="{CE97DC9D-30BC-49DD-9D57-9E779C8EA74D}"/>
    <cellStyle name="Millares [0] 10 6" xfId="22" xr:uid="{857EACDB-05DE-473B-BCC5-1420CA20879C}"/>
    <cellStyle name="Millares [0] 2" xfId="7" xr:uid="{4FCDB0C6-56ED-4598-9F9B-48FFB5487A21}"/>
    <cellStyle name="Millares [0] 2 2" xfId="16" xr:uid="{DEDA2CC9-2016-41CB-B9E0-2624DA67197F}"/>
    <cellStyle name="Millares [0] 21" xfId="14" xr:uid="{5F3F1638-1223-46C5-93D0-6E14FC2D7532}"/>
    <cellStyle name="Millares [0] 23" xfId="19" xr:uid="{AA867BEF-14C2-471B-ADC8-256C5C90A874}"/>
    <cellStyle name="Millares [0] 26" xfId="23" xr:uid="{9B3CD910-5462-4F56-A826-560F3AD90B95}"/>
    <cellStyle name="Millares [0] 28" xfId="21" xr:uid="{BCBE49C0-7FC2-43C8-8642-A0F69EFC7C9D}"/>
    <cellStyle name="Millares [0] 29" xfId="12" xr:uid="{93E75A0D-0E45-449E-9610-EF3110411D14}"/>
    <cellStyle name="Millares [0] 29 2" xfId="18" xr:uid="{225FAAD4-8E4F-41C5-9C6A-6AF72A671BF1}"/>
    <cellStyle name="Millares [0] 3" xfId="9" xr:uid="{94A78992-E17E-45AF-A370-3C611600E824}"/>
    <cellStyle name="Millares [0] 3 2" xfId="17" xr:uid="{37E2CA54-61B1-4E01-B8E2-4BA0392AF1A5}"/>
    <cellStyle name="Millares [0] 4" xfId="15" xr:uid="{74D740AF-4D52-4764-8A7F-884FF8FBE2C1}"/>
    <cellStyle name="Millares [0] 7 3 11" xfId="20" xr:uid="{735B841E-DE05-4D4D-9C44-8F459B145D14}"/>
    <cellStyle name="Normal" xfId="0" builtinId="0"/>
    <cellStyle name="Normal 11" xfId="8" xr:uid="{B2D3326E-D752-4163-B813-ABF9E6EFD4C9}"/>
    <cellStyle name="Normal 17 2" xfId="11" xr:uid="{E756F4FE-C565-413B-B14B-335BED12124A}"/>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XFD62"/>
  <sheetViews>
    <sheetView showGridLines="0" zoomScale="77" zoomScaleNormal="100" workbookViewId="0">
      <selection activeCell="C58" sqref="C58"/>
    </sheetView>
  </sheetViews>
  <sheetFormatPr baseColWidth="10" defaultColWidth="11.44140625" defaultRowHeight="14.4" x14ac:dyDescent="0.3"/>
  <cols>
    <col min="1" max="1" width="2.88671875" style="1" customWidth="1"/>
    <col min="2" max="2" width="81.6640625" style="1" bestFit="1" customWidth="1"/>
    <col min="3" max="3" width="10.44140625" style="1" customWidth="1"/>
    <col min="4" max="5" width="23.44140625" style="1" bestFit="1" customWidth="1"/>
    <col min="6" max="6" width="59.109375" style="1" bestFit="1" customWidth="1"/>
    <col min="7" max="7" width="9.88671875" style="1" customWidth="1"/>
    <col min="8" max="9" width="23.44140625" style="1" bestFit="1" customWidth="1"/>
    <col min="10" max="10" width="2.88671875" style="1" customWidth="1"/>
    <col min="11" max="11" width="16" style="1" bestFit="1" customWidth="1"/>
    <col min="12" max="12" width="15.88671875" style="1" bestFit="1" customWidth="1"/>
    <col min="13" max="13" width="16.109375" style="1" bestFit="1" customWidth="1"/>
    <col min="14" max="16384" width="11.44140625" style="1"/>
  </cols>
  <sheetData>
    <row r="1" spans="1:12" x14ac:dyDescent="0.3">
      <c r="A1" s="2"/>
    </row>
    <row r="2" spans="1:12" x14ac:dyDescent="0.3">
      <c r="B2" s="417" t="s">
        <v>92</v>
      </c>
      <c r="C2" s="417"/>
      <c r="D2" s="417"/>
      <c r="E2" s="417"/>
      <c r="F2" s="417"/>
      <c r="G2" s="417"/>
      <c r="H2" s="417"/>
      <c r="I2" s="417"/>
    </row>
    <row r="3" spans="1:12" x14ac:dyDescent="0.3">
      <c r="B3" s="418" t="s">
        <v>1</v>
      </c>
      <c r="C3" s="418"/>
      <c r="D3" s="418"/>
      <c r="E3" s="418"/>
      <c r="F3" s="418"/>
      <c r="G3" s="418"/>
      <c r="H3" s="418"/>
      <c r="I3" s="418"/>
    </row>
    <row r="4" spans="1:12" x14ac:dyDescent="0.3">
      <c r="B4" s="418" t="s">
        <v>638</v>
      </c>
      <c r="C4" s="418"/>
      <c r="D4" s="418"/>
      <c r="E4" s="418"/>
      <c r="F4" s="418"/>
      <c r="G4" s="418"/>
      <c r="H4" s="418"/>
      <c r="I4" s="418"/>
    </row>
    <row r="5" spans="1:12" x14ac:dyDescent="0.3">
      <c r="B5" s="418" t="s">
        <v>93</v>
      </c>
      <c r="C5" s="418"/>
      <c r="D5" s="418"/>
      <c r="E5" s="418"/>
      <c r="F5" s="418"/>
      <c r="G5" s="418"/>
      <c r="H5" s="418"/>
      <c r="I5" s="418"/>
    </row>
    <row r="6" spans="1:12" x14ac:dyDescent="0.3">
      <c r="B6" s="186"/>
      <c r="C6" s="186"/>
      <c r="D6" s="186"/>
      <c r="E6" s="187"/>
      <c r="F6" s="186"/>
      <c r="G6" s="186"/>
      <c r="H6" s="186"/>
      <c r="I6" s="186"/>
    </row>
    <row r="7" spans="1:12" x14ac:dyDescent="0.3">
      <c r="B7" s="188" t="s">
        <v>94</v>
      </c>
      <c r="C7" s="180" t="s">
        <v>95</v>
      </c>
      <c r="D7" s="189">
        <v>46203</v>
      </c>
      <c r="E7" s="190">
        <v>46022</v>
      </c>
      <c r="F7" s="188" t="s">
        <v>96</v>
      </c>
      <c r="G7" s="180" t="s">
        <v>95</v>
      </c>
      <c r="H7" s="190">
        <f>+D7</f>
        <v>46203</v>
      </c>
      <c r="I7" s="190">
        <f>+E7</f>
        <v>46022</v>
      </c>
    </row>
    <row r="8" spans="1:12" x14ac:dyDescent="0.3">
      <c r="B8" s="191" t="s">
        <v>97</v>
      </c>
      <c r="C8" s="192"/>
      <c r="D8" s="192"/>
      <c r="E8" s="193"/>
      <c r="F8" s="194" t="s">
        <v>98</v>
      </c>
      <c r="G8" s="195"/>
      <c r="H8" s="195"/>
      <c r="I8" s="196"/>
    </row>
    <row r="9" spans="1:12" x14ac:dyDescent="0.3">
      <c r="B9" s="194" t="s">
        <v>99</v>
      </c>
      <c r="C9" s="197"/>
      <c r="D9" s="325">
        <f>SUM(D10:D12)</f>
        <v>15843849816</v>
      </c>
      <c r="E9" s="325">
        <f>SUM(E10:E12)</f>
        <v>32649539866</v>
      </c>
      <c r="F9" s="269" t="s">
        <v>100</v>
      </c>
      <c r="G9" s="195"/>
      <c r="H9" s="325">
        <f>SUM(H10:H12)</f>
        <v>49640847065</v>
      </c>
      <c r="I9" s="367">
        <f>SUM(I10:I12)</f>
        <v>13415331129</v>
      </c>
    </row>
    <row r="10" spans="1:12" x14ac:dyDescent="0.3">
      <c r="B10" s="270" t="s">
        <v>101</v>
      </c>
      <c r="C10" s="197"/>
      <c r="D10" s="324">
        <v>4500000</v>
      </c>
      <c r="E10" s="324">
        <v>4500000</v>
      </c>
      <c r="F10" s="271" t="s">
        <v>102</v>
      </c>
      <c r="G10" s="198" t="s">
        <v>597</v>
      </c>
      <c r="H10" s="335">
        <v>39898599010</v>
      </c>
      <c r="I10" s="366">
        <v>11661403051</v>
      </c>
      <c r="K10" s="47"/>
      <c r="L10" s="23"/>
    </row>
    <row r="11" spans="1:12" x14ac:dyDescent="0.3">
      <c r="B11" s="270" t="s">
        <v>103</v>
      </c>
      <c r="C11" s="197" t="s">
        <v>104</v>
      </c>
      <c r="D11" s="324">
        <v>3799018502</v>
      </c>
      <c r="E11" s="366">
        <v>19449489613</v>
      </c>
      <c r="F11" s="271" t="s">
        <v>105</v>
      </c>
      <c r="G11" s="198" t="s">
        <v>106</v>
      </c>
      <c r="H11" s="335">
        <v>1161320104</v>
      </c>
      <c r="I11" s="324">
        <v>770875017</v>
      </c>
    </row>
    <row r="12" spans="1:12" x14ac:dyDescent="0.3">
      <c r="B12" s="270" t="s">
        <v>107</v>
      </c>
      <c r="C12" s="197" t="s">
        <v>104</v>
      </c>
      <c r="D12" s="326">
        <v>12040331314</v>
      </c>
      <c r="E12" s="32">
        <v>13195550253</v>
      </c>
      <c r="F12" s="271" t="s">
        <v>108</v>
      </c>
      <c r="G12" s="198" t="s">
        <v>109</v>
      </c>
      <c r="H12" s="335">
        <v>8580927951</v>
      </c>
      <c r="I12" s="324">
        <v>983053061</v>
      </c>
    </row>
    <row r="13" spans="1:12" x14ac:dyDescent="0.3">
      <c r="B13" s="199" t="s">
        <v>110</v>
      </c>
      <c r="C13" s="197" t="s">
        <v>111</v>
      </c>
      <c r="D13" s="327">
        <f>SUM(D14:D18)</f>
        <v>276445739393</v>
      </c>
      <c r="E13" s="327">
        <f>SUM(E14:E18)</f>
        <v>370469037228</v>
      </c>
      <c r="F13" s="271"/>
      <c r="G13" s="198"/>
      <c r="H13" s="335"/>
      <c r="I13" s="324"/>
    </row>
    <row r="14" spans="1:12" x14ac:dyDescent="0.3">
      <c r="B14" s="270" t="s">
        <v>113</v>
      </c>
      <c r="C14" s="197"/>
      <c r="D14" s="324">
        <v>140789798407</v>
      </c>
      <c r="E14" s="324">
        <v>155651207749</v>
      </c>
      <c r="F14" s="200" t="s">
        <v>112</v>
      </c>
      <c r="G14" s="198"/>
      <c r="H14" s="336">
        <f>SUM(H15:H17)</f>
        <v>219479626739</v>
      </c>
      <c r="I14" s="327">
        <f>SUM(I15:I17)</f>
        <v>365294768262</v>
      </c>
    </row>
    <row r="15" spans="1:12" x14ac:dyDescent="0.3">
      <c r="B15" s="31" t="s">
        <v>116</v>
      </c>
      <c r="D15" s="324">
        <v>133037234942</v>
      </c>
      <c r="E15" s="324">
        <v>211494799817</v>
      </c>
      <c r="F15" s="271" t="s">
        <v>114</v>
      </c>
      <c r="G15" s="198" t="s">
        <v>115</v>
      </c>
      <c r="H15" s="335">
        <v>15223832174</v>
      </c>
      <c r="I15" s="324">
        <v>144740043294</v>
      </c>
    </row>
    <row r="16" spans="1:12" x14ac:dyDescent="0.3">
      <c r="B16" s="31" t="s">
        <v>120</v>
      </c>
      <c r="D16" s="324">
        <v>2618706044</v>
      </c>
      <c r="E16" s="324">
        <v>3323029662</v>
      </c>
      <c r="F16" s="271" t="s">
        <v>117</v>
      </c>
      <c r="G16" s="198" t="s">
        <v>115</v>
      </c>
      <c r="H16" s="335">
        <v>79531100030</v>
      </c>
      <c r="I16" s="324">
        <v>8099823195</v>
      </c>
    </row>
    <row r="17" spans="2:9" x14ac:dyDescent="0.3">
      <c r="B17" s="31"/>
      <c r="D17" s="324"/>
      <c r="E17" s="324"/>
      <c r="F17" s="271" t="s">
        <v>118</v>
      </c>
      <c r="G17" s="198" t="s">
        <v>119</v>
      </c>
      <c r="H17" s="335">
        <v>124724694535</v>
      </c>
      <c r="I17" s="324">
        <v>212454901773</v>
      </c>
    </row>
    <row r="18" spans="2:9" x14ac:dyDescent="0.3">
      <c r="B18" s="31"/>
      <c r="D18" s="324"/>
      <c r="E18" s="324"/>
      <c r="F18" s="200" t="s">
        <v>121</v>
      </c>
      <c r="G18" s="198"/>
      <c r="H18" s="336">
        <f>SUM(H19:H22)</f>
        <v>310073517</v>
      </c>
      <c r="I18" s="327">
        <f>SUM(I19:I22)</f>
        <v>954076830</v>
      </c>
    </row>
    <row r="19" spans="2:9" x14ac:dyDescent="0.3">
      <c r="B19" s="31" t="s">
        <v>123</v>
      </c>
      <c r="D19" s="324">
        <f>SUM(D20:D22)</f>
        <v>2121111121</v>
      </c>
      <c r="E19" s="324">
        <f>SUM(E20:E22)</f>
        <v>3417491807</v>
      </c>
      <c r="F19" s="271" t="s">
        <v>122</v>
      </c>
      <c r="G19" s="198"/>
      <c r="H19" s="335">
        <v>26135153</v>
      </c>
      <c r="I19" s="324">
        <v>572018987</v>
      </c>
    </row>
    <row r="20" spans="2:9" x14ac:dyDescent="0.3">
      <c r="B20" s="270" t="s">
        <v>125</v>
      </c>
      <c r="C20" s="197" t="s">
        <v>126</v>
      </c>
      <c r="D20" s="324">
        <v>713332332</v>
      </c>
      <c r="E20" s="324">
        <v>1815865019</v>
      </c>
      <c r="F20" s="271" t="s">
        <v>124</v>
      </c>
      <c r="G20" s="198"/>
      <c r="H20" s="335">
        <v>12116898</v>
      </c>
      <c r="I20" s="324">
        <v>150351095</v>
      </c>
    </row>
    <row r="21" spans="2:9" x14ac:dyDescent="0.3">
      <c r="B21" s="270" t="s">
        <v>129</v>
      </c>
      <c r="C21" s="197" t="s">
        <v>126</v>
      </c>
      <c r="D21" s="324">
        <v>28612314</v>
      </c>
      <c r="E21" s="324">
        <v>19237120</v>
      </c>
      <c r="F21" s="271" t="s">
        <v>127</v>
      </c>
      <c r="G21" s="198"/>
      <c r="H21" s="335">
        <v>271821466</v>
      </c>
      <c r="I21" s="324">
        <v>12244184</v>
      </c>
    </row>
    <row r="22" spans="2:9" x14ac:dyDescent="0.3">
      <c r="B22" s="270" t="s">
        <v>131</v>
      </c>
      <c r="C22" s="197" t="s">
        <v>109</v>
      </c>
      <c r="D22" s="324">
        <v>1379166475</v>
      </c>
      <c r="E22" s="324">
        <v>1582389668</v>
      </c>
      <c r="F22" s="271" t="s">
        <v>128</v>
      </c>
      <c r="G22" s="198"/>
      <c r="H22" s="335"/>
      <c r="I22" s="324">
        <v>219462564</v>
      </c>
    </row>
    <row r="23" spans="2:9" x14ac:dyDescent="0.3">
      <c r="B23" s="270"/>
      <c r="C23" s="197"/>
      <c r="D23" s="324"/>
      <c r="E23" s="324"/>
      <c r="F23" s="200" t="s">
        <v>130</v>
      </c>
      <c r="G23" s="198"/>
      <c r="H23" s="336">
        <f>SUM(H24:H25)</f>
        <v>2326312812</v>
      </c>
      <c r="I23" s="327">
        <f>SUM(I24:I25)</f>
        <v>1946075877</v>
      </c>
    </row>
    <row r="24" spans="2:9" x14ac:dyDescent="0.3">
      <c r="B24" s="199" t="s">
        <v>133</v>
      </c>
      <c r="C24" s="197"/>
      <c r="D24" s="327">
        <f>SUM(D25)</f>
        <v>928801239</v>
      </c>
      <c r="E24" s="327">
        <f>SUM(E25)</f>
        <v>633600248</v>
      </c>
      <c r="F24" s="271" t="s">
        <v>134</v>
      </c>
      <c r="G24" s="198" t="s">
        <v>135</v>
      </c>
      <c r="H24" s="324">
        <v>2326312812</v>
      </c>
      <c r="I24" s="324">
        <v>1946075877</v>
      </c>
    </row>
    <row r="25" spans="2:9" x14ac:dyDescent="0.3">
      <c r="B25" s="270" t="s">
        <v>136</v>
      </c>
      <c r="C25" s="197" t="s">
        <v>137</v>
      </c>
      <c r="D25" s="324">
        <v>928801239</v>
      </c>
      <c r="E25" s="324">
        <v>633600248</v>
      </c>
      <c r="F25" s="271"/>
      <c r="G25" s="198"/>
      <c r="H25" s="324"/>
      <c r="I25" s="324"/>
    </row>
    <row r="26" spans="2:9" x14ac:dyDescent="0.3">
      <c r="B26" s="199" t="s">
        <v>138</v>
      </c>
      <c r="C26" s="197"/>
      <c r="D26" s="327">
        <f>+D9+D13+D19+D24</f>
        <v>295339501569</v>
      </c>
      <c r="E26" s="327">
        <f>+E9+E13+E19+E24</f>
        <v>407169669149</v>
      </c>
      <c r="G26" s="31"/>
      <c r="H26" s="48"/>
      <c r="I26" s="337"/>
    </row>
    <row r="27" spans="2:9" x14ac:dyDescent="0.3">
      <c r="B27" s="199"/>
      <c r="C27" s="197"/>
      <c r="D27" s="328"/>
      <c r="E27" s="329"/>
      <c r="F27" s="200" t="s">
        <v>139</v>
      </c>
      <c r="G27" s="198"/>
      <c r="H27" s="336">
        <f>+H9+H14+H18+H23</f>
        <v>271756860133</v>
      </c>
      <c r="I27" s="327">
        <f>+I9+I14+I18+I23</f>
        <v>381610252098</v>
      </c>
    </row>
    <row r="28" spans="2:9" x14ac:dyDescent="0.3">
      <c r="B28" s="199" t="s">
        <v>140</v>
      </c>
      <c r="C28" s="197"/>
      <c r="D28" s="328"/>
      <c r="E28" s="329"/>
      <c r="F28" s="200"/>
      <c r="G28" s="198"/>
      <c r="H28" s="338"/>
      <c r="I28" s="327"/>
    </row>
    <row r="29" spans="2:9" x14ac:dyDescent="0.3">
      <c r="B29" s="199"/>
      <c r="C29" s="197"/>
      <c r="D29" s="328"/>
      <c r="E29" s="329"/>
      <c r="F29" s="200" t="s">
        <v>141</v>
      </c>
      <c r="G29" s="198"/>
      <c r="H29" s="336">
        <f>+H27</f>
        <v>271756860133</v>
      </c>
      <c r="I29" s="327">
        <f>+I27</f>
        <v>381610252098</v>
      </c>
    </row>
    <row r="30" spans="2:9" x14ac:dyDescent="0.3">
      <c r="B30" s="199" t="s">
        <v>142</v>
      </c>
      <c r="C30" s="197" t="s">
        <v>111</v>
      </c>
      <c r="D30" s="327">
        <f>SUM(D31:D33)</f>
        <v>40108064049</v>
      </c>
      <c r="E30" s="327">
        <f>SUM(E31:E33)</f>
        <v>37600212186</v>
      </c>
      <c r="F30" s="271"/>
      <c r="G30" s="198"/>
      <c r="H30" s="338"/>
      <c r="I30" s="324"/>
    </row>
    <row r="31" spans="2:9" x14ac:dyDescent="0.3">
      <c r="B31" s="270" t="s">
        <v>144</v>
      </c>
      <c r="C31" s="197"/>
      <c r="D31" s="324">
        <v>34499231472</v>
      </c>
      <c r="E31" s="324">
        <v>31991379609</v>
      </c>
      <c r="F31" s="200" t="s">
        <v>143</v>
      </c>
      <c r="G31" s="198"/>
      <c r="H31" s="338"/>
      <c r="I31" s="327"/>
    </row>
    <row r="32" spans="2:9" x14ac:dyDescent="0.3">
      <c r="B32" s="270" t="s">
        <v>147</v>
      </c>
      <c r="C32" s="197"/>
      <c r="D32" s="324">
        <v>1560000000</v>
      </c>
      <c r="E32" s="324">
        <v>1560000000</v>
      </c>
      <c r="F32" s="271" t="s">
        <v>145</v>
      </c>
      <c r="G32" s="198" t="s">
        <v>146</v>
      </c>
      <c r="H32" s="335">
        <v>54000000000</v>
      </c>
      <c r="I32" s="324">
        <v>49000000000</v>
      </c>
    </row>
    <row r="33" spans="2:12" x14ac:dyDescent="0.3">
      <c r="B33" s="270" t="s">
        <v>533</v>
      </c>
      <c r="C33" s="197"/>
      <c r="D33" s="324">
        <v>4048832577</v>
      </c>
      <c r="E33" s="324">
        <v>4048832577</v>
      </c>
      <c r="F33" s="271" t="s">
        <v>148</v>
      </c>
      <c r="G33" s="198" t="s">
        <v>146</v>
      </c>
      <c r="H33" s="335">
        <v>1545500000</v>
      </c>
      <c r="I33" s="324">
        <v>1545500000</v>
      </c>
    </row>
    <row r="34" spans="2:12" x14ac:dyDescent="0.3">
      <c r="B34" s="199" t="s">
        <v>150</v>
      </c>
      <c r="C34" s="197" t="s">
        <v>151</v>
      </c>
      <c r="D34" s="327">
        <f>SUM(D35:D36)</f>
        <v>1541783045</v>
      </c>
      <c r="E34" s="327">
        <f>SUM(E35:E36)</f>
        <v>1532231443</v>
      </c>
      <c r="F34" s="271" t="s">
        <v>149</v>
      </c>
      <c r="G34" s="198" t="s">
        <v>146</v>
      </c>
      <c r="H34" s="335">
        <v>4640293894</v>
      </c>
      <c r="I34" s="324">
        <v>3903448763</v>
      </c>
    </row>
    <row r="35" spans="2:12" x14ac:dyDescent="0.3">
      <c r="B35" s="270" t="s">
        <v>153</v>
      </c>
      <c r="C35" s="197"/>
      <c r="D35" s="324">
        <v>4703165281</v>
      </c>
      <c r="E35" s="324">
        <v>4466212395</v>
      </c>
      <c r="F35" s="271" t="s">
        <v>152</v>
      </c>
      <c r="G35" s="198" t="s">
        <v>146</v>
      </c>
      <c r="H35" s="335">
        <v>227468427</v>
      </c>
      <c r="I35" s="324">
        <v>227468427</v>
      </c>
    </row>
    <row r="36" spans="2:12" x14ac:dyDescent="0.3">
      <c r="B36" s="270" t="s">
        <v>155</v>
      </c>
      <c r="C36" s="197"/>
      <c r="D36" s="324">
        <v>-3161382236</v>
      </c>
      <c r="E36" s="324">
        <v>-2933980952</v>
      </c>
      <c r="F36" s="271" t="s">
        <v>393</v>
      </c>
      <c r="G36" s="198" t="s">
        <v>146</v>
      </c>
      <c r="H36" s="335">
        <v>0</v>
      </c>
      <c r="I36" s="324">
        <v>0</v>
      </c>
    </row>
    <row r="37" spans="2:12" x14ac:dyDescent="0.3">
      <c r="B37" s="199" t="s">
        <v>156</v>
      </c>
      <c r="C37" s="197" t="s">
        <v>157</v>
      </c>
      <c r="D37" s="328">
        <f>SUM(D38:D39)</f>
        <v>4842008279</v>
      </c>
      <c r="E37" s="329">
        <f>SUM(E38:E39)</f>
        <v>3898372030</v>
      </c>
      <c r="F37" s="271" t="s">
        <v>154</v>
      </c>
      <c r="G37" s="198" t="s">
        <v>146</v>
      </c>
      <c r="H37" s="335">
        <v>10618394048</v>
      </c>
      <c r="I37" s="324">
        <v>14736902627</v>
      </c>
    </row>
    <row r="38" spans="2:12" x14ac:dyDescent="0.3">
      <c r="B38" s="270" t="s">
        <v>158</v>
      </c>
      <c r="C38" s="197"/>
      <c r="D38" s="324">
        <v>5114296297</v>
      </c>
      <c r="E38" s="324">
        <v>4152155790</v>
      </c>
      <c r="F38" s="271"/>
      <c r="G38" s="198"/>
      <c r="H38" s="48"/>
      <c r="I38" s="324"/>
      <c r="K38" s="23"/>
      <c r="L38" s="173"/>
    </row>
    <row r="39" spans="2:12" x14ac:dyDescent="0.3">
      <c r="B39" s="270" t="s">
        <v>159</v>
      </c>
      <c r="C39" s="197"/>
      <c r="D39" s="324">
        <v>-272288018</v>
      </c>
      <c r="E39" s="324">
        <v>-253783760</v>
      </c>
      <c r="F39" s="200"/>
      <c r="G39" s="198"/>
      <c r="H39" s="336"/>
      <c r="I39" s="327"/>
    </row>
    <row r="40" spans="2:12" x14ac:dyDescent="0.3">
      <c r="B40" s="199" t="s">
        <v>160</v>
      </c>
      <c r="C40" s="197" t="s">
        <v>137</v>
      </c>
      <c r="D40" s="327">
        <f>SUM(D41)</f>
        <v>957159560</v>
      </c>
      <c r="E40" s="329">
        <f>SUM(E41)</f>
        <v>823087107</v>
      </c>
      <c r="F40" s="200"/>
      <c r="G40" s="198"/>
      <c r="H40" s="336"/>
      <c r="I40" s="327"/>
    </row>
    <row r="41" spans="2:12" x14ac:dyDescent="0.3">
      <c r="B41" s="270" t="s">
        <v>162</v>
      </c>
      <c r="D41" s="324">
        <v>957159560</v>
      </c>
      <c r="E41" s="324">
        <v>823087107</v>
      </c>
      <c r="F41" s="200" t="s">
        <v>161</v>
      </c>
      <c r="G41" s="198"/>
      <c r="H41" s="336">
        <f>SUM(H32:H40)</f>
        <v>71031656369</v>
      </c>
      <c r="I41" s="327">
        <f>SUM(I32:I40)</f>
        <v>69413319817</v>
      </c>
    </row>
    <row r="42" spans="2:12" x14ac:dyDescent="0.3">
      <c r="B42" s="270"/>
      <c r="C42" s="197"/>
      <c r="D42" s="328"/>
      <c r="E42" s="330"/>
      <c r="F42" s="200"/>
      <c r="G42" s="198"/>
      <c r="H42" s="336"/>
      <c r="I42" s="327"/>
    </row>
    <row r="43" spans="2:12" x14ac:dyDescent="0.3">
      <c r="B43" s="199" t="s">
        <v>163</v>
      </c>
      <c r="C43" s="197"/>
      <c r="D43" s="327">
        <f>+D30+D34+D37+D40</f>
        <v>47449014933</v>
      </c>
      <c r="E43" s="329">
        <f>+E30+E34+E37+E40</f>
        <v>43853902766</v>
      </c>
      <c r="F43" s="200"/>
      <c r="G43" s="198"/>
      <c r="H43" s="336"/>
      <c r="I43" s="327"/>
    </row>
    <row r="44" spans="2:12" x14ac:dyDescent="0.3">
      <c r="B44" s="270"/>
      <c r="C44" s="197"/>
      <c r="D44" s="328"/>
      <c r="E44" s="330"/>
      <c r="F44" s="271"/>
      <c r="G44" s="198"/>
      <c r="H44" s="338"/>
      <c r="I44" s="327"/>
    </row>
    <row r="45" spans="2:12" x14ac:dyDescent="0.3">
      <c r="B45" s="199" t="s">
        <v>164</v>
      </c>
      <c r="C45" s="197"/>
      <c r="D45" s="331">
        <f>+D43+D26</f>
        <v>342788516502</v>
      </c>
      <c r="E45" s="332">
        <f>+E43+E26</f>
        <v>451023571915</v>
      </c>
      <c r="F45" s="200" t="s">
        <v>165</v>
      </c>
      <c r="G45" s="198"/>
      <c r="H45" s="339">
        <f>+H29+H41</f>
        <v>342788516502</v>
      </c>
      <c r="I45" s="331">
        <f>+I29+I41</f>
        <v>451023571915</v>
      </c>
    </row>
    <row r="46" spans="2:12" x14ac:dyDescent="0.3">
      <c r="B46" s="202"/>
      <c r="C46" s="203"/>
      <c r="D46" s="333"/>
      <c r="E46" s="334"/>
      <c r="F46" s="204"/>
      <c r="G46" s="205"/>
      <c r="H46" s="203"/>
      <c r="I46" s="206"/>
    </row>
    <row r="47" spans="2:12" x14ac:dyDescent="0.3">
      <c r="D47" s="48"/>
      <c r="E47" s="48"/>
      <c r="F47" s="207"/>
      <c r="G47" s="197"/>
      <c r="H47" s="197"/>
      <c r="I47" s="201"/>
    </row>
    <row r="48" spans="2:12" x14ac:dyDescent="0.3">
      <c r="B48" s="180" t="s">
        <v>166</v>
      </c>
      <c r="C48" s="208" t="s">
        <v>95</v>
      </c>
      <c r="D48" s="312">
        <f>+D7</f>
        <v>46203</v>
      </c>
      <c r="E48" s="313">
        <f>+E7</f>
        <v>46022</v>
      </c>
      <c r="F48" s="180" t="s">
        <v>167</v>
      </c>
      <c r="G48" s="180" t="s">
        <v>95</v>
      </c>
      <c r="H48" s="313">
        <f>+D48</f>
        <v>46203</v>
      </c>
      <c r="I48" s="313">
        <f t="shared" ref="I48:I49" si="0">+E48</f>
        <v>46022</v>
      </c>
    </row>
    <row r="49" spans="2:9 16384:16384" x14ac:dyDescent="0.3">
      <c r="B49" s="356" t="s">
        <v>168</v>
      </c>
      <c r="C49" s="357">
        <v>12</v>
      </c>
      <c r="D49" s="358">
        <v>6961493616048.5684</v>
      </c>
      <c r="E49" s="358">
        <v>6961493616048.5684</v>
      </c>
      <c r="F49" s="356" t="s">
        <v>169</v>
      </c>
      <c r="G49" s="359">
        <v>12</v>
      </c>
      <c r="H49" s="360">
        <f>+D49</f>
        <v>6961493616048.5684</v>
      </c>
      <c r="I49" s="361">
        <f t="shared" si="0"/>
        <v>6961493616048.5684</v>
      </c>
    </row>
    <row r="51" spans="2:9 16384:16384" x14ac:dyDescent="0.3">
      <c r="D51" s="47"/>
      <c r="E51" s="37"/>
      <c r="H51" s="37"/>
    </row>
    <row r="52" spans="2:9 16384:16384" x14ac:dyDescent="0.3">
      <c r="D52" s="209"/>
      <c r="E52" s="37"/>
      <c r="F52" s="47"/>
      <c r="H52" s="37"/>
      <c r="I52" s="323"/>
    </row>
    <row r="53" spans="2:9 16384:16384" x14ac:dyDescent="0.3">
      <c r="B53" s="169" t="s">
        <v>170</v>
      </c>
      <c r="D53" s="37"/>
      <c r="E53" s="37"/>
      <c r="H53" s="37"/>
    </row>
    <row r="54" spans="2:9 16384:16384" x14ac:dyDescent="0.3">
      <c r="D54" s="37"/>
      <c r="E54" s="37"/>
      <c r="H54" s="37"/>
    </row>
    <row r="55" spans="2:9 16384:16384" x14ac:dyDescent="0.3">
      <c r="D55" s="37"/>
      <c r="E55" s="37"/>
      <c r="XFD55" s="37"/>
    </row>
    <row r="56" spans="2:9 16384:16384" x14ac:dyDescent="0.3">
      <c r="D56" s="37"/>
      <c r="E56" s="47"/>
      <c r="F56" s="47"/>
      <c r="XFD56" s="37"/>
    </row>
    <row r="57" spans="2:9 16384:16384" x14ac:dyDescent="0.3">
      <c r="D57" s="37"/>
      <c r="E57" s="47"/>
      <c r="F57" s="47"/>
    </row>
    <row r="58" spans="2:9 16384:16384" x14ac:dyDescent="0.3">
      <c r="D58" s="37"/>
      <c r="E58" s="47"/>
      <c r="F58" s="47"/>
    </row>
    <row r="59" spans="2:9 16384:16384" x14ac:dyDescent="0.3">
      <c r="D59" s="37"/>
      <c r="E59" s="47"/>
      <c r="F59" s="47"/>
    </row>
    <row r="60" spans="2:9 16384:16384" x14ac:dyDescent="0.3">
      <c r="D60" s="47"/>
      <c r="E60" s="47"/>
      <c r="F60" s="47"/>
    </row>
    <row r="61" spans="2:9 16384:16384" x14ac:dyDescent="0.3">
      <c r="D61" s="47"/>
      <c r="E61" s="47"/>
      <c r="F61" s="47"/>
    </row>
    <row r="62" spans="2:9 16384:16384" x14ac:dyDescent="0.3">
      <c r="E62" s="47"/>
      <c r="F62" s="47"/>
    </row>
  </sheetData>
  <mergeCells count="4">
    <mergeCell ref="B2:I2"/>
    <mergeCell ref="B3:I3"/>
    <mergeCell ref="B4:I4"/>
    <mergeCell ref="B5:I5"/>
  </mergeCells>
  <hyperlinks>
    <hyperlink ref="C49" location="'10'!A35" display="'10'!A35" xr:uid="{BA0F2327-1ABF-4F3C-96D4-E40D0798CE05}"/>
    <hyperlink ref="G49" location="'10'!A35" display="'10'!A35" xr:uid="{EB5EB9DA-DCB7-4534-80F4-F06B59C144EA}"/>
  </hyperlinks>
  <pageMargins left="0.7" right="0.7" top="0.75" bottom="0.75" header="0.3" footer="0.3"/>
  <pageSetup scale="3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I70"/>
  <sheetViews>
    <sheetView showGridLines="0" topLeftCell="A21" zoomScale="74" zoomScaleNormal="100" workbookViewId="0">
      <selection activeCell="B35" sqref="B35"/>
    </sheetView>
  </sheetViews>
  <sheetFormatPr baseColWidth="10" defaultColWidth="11.44140625" defaultRowHeight="14.4" x14ac:dyDescent="0.3"/>
  <cols>
    <col min="1" max="1" width="2.88671875" style="1" customWidth="1"/>
    <col min="2" max="2" width="80.88671875" style="1" bestFit="1" customWidth="1"/>
    <col min="3" max="3" width="10.44140625" style="1" customWidth="1"/>
    <col min="4" max="5" width="22.109375" style="1" bestFit="1" customWidth="1"/>
    <col min="6" max="6" width="5" style="1" customWidth="1"/>
    <col min="7" max="7" width="2.88671875" style="1" customWidth="1"/>
    <col min="8" max="8" width="17" style="1" bestFit="1" customWidth="1"/>
    <col min="9" max="9" width="20.6640625" style="1" bestFit="1" customWidth="1"/>
    <col min="10" max="16384" width="11.44140625" style="1"/>
  </cols>
  <sheetData>
    <row r="1" spans="1:9" x14ac:dyDescent="0.3">
      <c r="A1" s="2"/>
    </row>
    <row r="2" spans="1:9" x14ac:dyDescent="0.3">
      <c r="B2" s="419" t="s">
        <v>92</v>
      </c>
      <c r="C2" s="419"/>
      <c r="D2" s="419"/>
      <c r="E2" s="419"/>
    </row>
    <row r="3" spans="1:9" x14ac:dyDescent="0.3">
      <c r="B3" s="420" t="s">
        <v>2</v>
      </c>
      <c r="C3" s="420"/>
      <c r="D3" s="420"/>
      <c r="E3" s="420"/>
    </row>
    <row r="4" spans="1:9" x14ac:dyDescent="0.3">
      <c r="B4" s="421" t="s">
        <v>639</v>
      </c>
      <c r="C4" s="421"/>
      <c r="D4" s="421"/>
      <c r="E4" s="421"/>
    </row>
    <row r="5" spans="1:9" x14ac:dyDescent="0.3">
      <c r="B5" s="421" t="s">
        <v>93</v>
      </c>
      <c r="C5" s="421"/>
      <c r="D5" s="421"/>
      <c r="E5" s="421"/>
    </row>
    <row r="6" spans="1:9" x14ac:dyDescent="0.3">
      <c r="B6" s="177"/>
      <c r="C6" s="177"/>
      <c r="D6" s="177"/>
      <c r="E6" s="178"/>
    </row>
    <row r="7" spans="1:9" x14ac:dyDescent="0.3">
      <c r="B7" s="179" t="s">
        <v>171</v>
      </c>
      <c r="C7" s="180" t="s">
        <v>95</v>
      </c>
      <c r="D7" s="181">
        <v>46203</v>
      </c>
      <c r="E7" s="182">
        <v>45838</v>
      </c>
    </row>
    <row r="8" spans="1:9" ht="5.0999999999999996" customHeight="1" x14ac:dyDescent="0.3">
      <c r="B8" s="276"/>
      <c r="C8" s="277"/>
      <c r="D8" s="278"/>
      <c r="E8" s="279"/>
    </row>
    <row r="9" spans="1:9" ht="18.600000000000001" customHeight="1" x14ac:dyDescent="0.3">
      <c r="B9" s="280" t="s">
        <v>172</v>
      </c>
      <c r="C9" s="183"/>
      <c r="D9" s="341"/>
      <c r="E9" s="342"/>
      <c r="I9" s="23"/>
    </row>
    <row r="10" spans="1:9" s="24" customFormat="1" x14ac:dyDescent="0.3">
      <c r="B10" s="281" t="s">
        <v>173</v>
      </c>
      <c r="C10" s="183"/>
      <c r="D10" s="341">
        <f>SUM(D11:D12)</f>
        <v>3140919643</v>
      </c>
      <c r="E10" s="341">
        <f>SUM(E11:E12)</f>
        <v>3778033151</v>
      </c>
    </row>
    <row r="11" spans="1:9" x14ac:dyDescent="0.3">
      <c r="B11" s="78" t="s">
        <v>174</v>
      </c>
      <c r="C11" s="183"/>
      <c r="D11" s="343">
        <v>3677811</v>
      </c>
      <c r="E11" s="340">
        <v>47019795</v>
      </c>
    </row>
    <row r="12" spans="1:9" x14ac:dyDescent="0.3">
      <c r="B12" s="78" t="s">
        <v>175</v>
      </c>
      <c r="C12" s="183"/>
      <c r="D12" s="343">
        <v>3137241832</v>
      </c>
      <c r="E12" s="340">
        <v>3731013356</v>
      </c>
      <c r="I12" s="47"/>
    </row>
    <row r="13" spans="1:9" x14ac:dyDescent="0.3">
      <c r="B13" s="401" t="s">
        <v>648</v>
      </c>
      <c r="C13" s="183"/>
      <c r="D13" s="402">
        <f>SUM(D14:D15)</f>
        <v>922526195</v>
      </c>
      <c r="E13" s="402">
        <f>SUM(E14:E15)</f>
        <v>0</v>
      </c>
      <c r="I13" s="47"/>
    </row>
    <row r="14" spans="1:9" x14ac:dyDescent="0.3">
      <c r="B14" s="311" t="s">
        <v>649</v>
      </c>
      <c r="C14" s="183"/>
      <c r="D14" s="343">
        <v>0</v>
      </c>
      <c r="E14" s="343">
        <v>0</v>
      </c>
      <c r="I14" s="47"/>
    </row>
    <row r="15" spans="1:9" x14ac:dyDescent="0.3">
      <c r="B15" s="311" t="s">
        <v>650</v>
      </c>
      <c r="C15" s="183"/>
      <c r="D15" s="343">
        <v>922526195</v>
      </c>
      <c r="E15" s="343">
        <v>0</v>
      </c>
      <c r="I15" s="47"/>
    </row>
    <row r="16" spans="1:9" x14ac:dyDescent="0.3">
      <c r="B16" s="78"/>
      <c r="C16" s="183"/>
      <c r="D16" s="343"/>
      <c r="E16" s="340"/>
      <c r="I16" s="47"/>
    </row>
    <row r="17" spans="2:9" x14ac:dyDescent="0.3">
      <c r="B17" s="78" t="s">
        <v>176</v>
      </c>
      <c r="C17" s="183"/>
      <c r="D17" s="343">
        <v>1379540949</v>
      </c>
      <c r="E17" s="340">
        <v>1225310109</v>
      </c>
      <c r="I17" s="47"/>
    </row>
    <row r="18" spans="2:9" x14ac:dyDescent="0.3">
      <c r="B18" s="78" t="s">
        <v>177</v>
      </c>
      <c r="C18" s="183"/>
      <c r="D18" s="343">
        <v>9402590223</v>
      </c>
      <c r="E18" s="340">
        <v>5251510306</v>
      </c>
    </row>
    <row r="19" spans="2:9" x14ac:dyDescent="0.3">
      <c r="B19" s="78" t="s">
        <v>608</v>
      </c>
      <c r="C19" s="183"/>
      <c r="D19" s="343">
        <v>8772623559</v>
      </c>
      <c r="E19" s="343">
        <f>122771694150-119295501962</f>
        <v>3476192188</v>
      </c>
      <c r="I19" s="48"/>
    </row>
    <row r="20" spans="2:9" x14ac:dyDescent="0.3">
      <c r="B20" s="283" t="s">
        <v>534</v>
      </c>
      <c r="C20" s="282" t="s">
        <v>109</v>
      </c>
      <c r="D20" s="343">
        <v>14142126160</v>
      </c>
      <c r="E20" s="340">
        <v>13147718685</v>
      </c>
      <c r="G20" s="23"/>
    </row>
    <row r="21" spans="2:9" x14ac:dyDescent="0.3">
      <c r="B21" s="78" t="s">
        <v>535</v>
      </c>
      <c r="C21" s="183" t="s">
        <v>182</v>
      </c>
      <c r="D21" s="343">
        <v>1447464690</v>
      </c>
      <c r="E21" s="340">
        <v>2420960262</v>
      </c>
    </row>
    <row r="22" spans="2:9" x14ac:dyDescent="0.3">
      <c r="B22" s="78"/>
      <c r="C22" s="183"/>
      <c r="D22" s="341"/>
      <c r="E22" s="344"/>
    </row>
    <row r="23" spans="2:9" x14ac:dyDescent="0.3">
      <c r="B23" s="284" t="s">
        <v>178</v>
      </c>
      <c r="C23" s="183"/>
      <c r="D23" s="341">
        <f>SUM(D24:D26)</f>
        <v>3602982048</v>
      </c>
      <c r="E23" s="342">
        <f>SUM(E24:E26)</f>
        <v>2644897831</v>
      </c>
      <c r="I23" s="23"/>
    </row>
    <row r="24" spans="2:9" x14ac:dyDescent="0.3">
      <c r="B24" s="78" t="s">
        <v>179</v>
      </c>
      <c r="C24" s="183"/>
      <c r="D24" s="343">
        <v>2793809950</v>
      </c>
      <c r="E24" s="340">
        <v>1399027535</v>
      </c>
    </row>
    <row r="25" spans="2:9" x14ac:dyDescent="0.3">
      <c r="B25" s="78" t="s">
        <v>180</v>
      </c>
      <c r="C25" s="183"/>
      <c r="D25" s="343">
        <v>569972213</v>
      </c>
      <c r="E25" s="340">
        <v>884256576</v>
      </c>
    </row>
    <row r="26" spans="2:9" x14ac:dyDescent="0.3">
      <c r="B26" s="78" t="s">
        <v>181</v>
      </c>
      <c r="C26" s="183" t="s">
        <v>199</v>
      </c>
      <c r="D26" s="343">
        <v>239199885</v>
      </c>
      <c r="E26" s="340">
        <v>361613720</v>
      </c>
    </row>
    <row r="27" spans="2:9" x14ac:dyDescent="0.3">
      <c r="B27" s="78"/>
      <c r="C27" s="183"/>
      <c r="D27" s="345"/>
      <c r="E27" s="340"/>
    </row>
    <row r="28" spans="2:9" x14ac:dyDescent="0.3">
      <c r="B28" s="284" t="s">
        <v>183</v>
      </c>
      <c r="C28" s="183"/>
      <c r="D28" s="341">
        <f>+D10+SUM(D16:D21)-D23+D13</f>
        <v>35604809371</v>
      </c>
      <c r="E28" s="341">
        <f>+E10+SUM(E16:E21)-E23</f>
        <v>26654826870</v>
      </c>
    </row>
    <row r="29" spans="2:9" x14ac:dyDescent="0.3">
      <c r="B29" s="284"/>
      <c r="C29" s="183"/>
      <c r="D29" s="341"/>
      <c r="E29" s="344"/>
    </row>
    <row r="30" spans="2:9" x14ac:dyDescent="0.3">
      <c r="B30" s="284" t="s">
        <v>184</v>
      </c>
      <c r="C30" s="183"/>
      <c r="D30" s="341">
        <f>SUM(D31:D33)</f>
        <v>936017474</v>
      </c>
      <c r="E30" s="342">
        <f>SUM(E31:E33)</f>
        <v>1367634878</v>
      </c>
    </row>
    <row r="31" spans="2:9" x14ac:dyDescent="0.3">
      <c r="B31" s="78" t="s">
        <v>185</v>
      </c>
      <c r="C31" s="183"/>
      <c r="D31" s="343">
        <v>480891955</v>
      </c>
      <c r="E31" s="340">
        <v>519521729</v>
      </c>
    </row>
    <row r="32" spans="2:9" x14ac:dyDescent="0.3">
      <c r="B32" s="78" t="s">
        <v>186</v>
      </c>
      <c r="C32" s="183"/>
      <c r="D32" s="343">
        <v>104086939</v>
      </c>
      <c r="E32" s="340">
        <v>88666834</v>
      </c>
    </row>
    <row r="33" spans="2:5" x14ac:dyDescent="0.3">
      <c r="B33" s="78" t="s">
        <v>187</v>
      </c>
      <c r="C33" s="183" t="s">
        <v>199</v>
      </c>
      <c r="D33" s="343">
        <v>351038580</v>
      </c>
      <c r="E33" s="340">
        <v>759446315</v>
      </c>
    </row>
    <row r="34" spans="2:5" x14ac:dyDescent="0.3">
      <c r="B34" s="284" t="s">
        <v>188</v>
      </c>
      <c r="C34" s="183"/>
      <c r="D34" s="341">
        <f>SUM(D35:D42)</f>
        <v>15136667113</v>
      </c>
      <c r="E34" s="342">
        <f>SUM(E35:E42)</f>
        <v>10061462909</v>
      </c>
    </row>
    <row r="35" spans="2:5" x14ac:dyDescent="0.3">
      <c r="B35" s="78" t="s">
        <v>189</v>
      </c>
      <c r="C35" s="183"/>
      <c r="D35" s="343">
        <v>11342723184</v>
      </c>
      <c r="E35" s="340">
        <v>6676058455</v>
      </c>
    </row>
    <row r="36" spans="2:5" x14ac:dyDescent="0.3">
      <c r="B36" s="78" t="s">
        <v>190</v>
      </c>
      <c r="C36" s="183"/>
      <c r="D36" s="343">
        <v>245905542</v>
      </c>
      <c r="E36" s="340">
        <v>243212724</v>
      </c>
    </row>
    <row r="37" spans="2:5" x14ac:dyDescent="0.3">
      <c r="B37" s="78" t="s">
        <v>191</v>
      </c>
      <c r="C37" s="183"/>
      <c r="D37" s="343">
        <v>39853500</v>
      </c>
      <c r="E37" s="340">
        <v>21145514</v>
      </c>
    </row>
    <row r="38" spans="2:5" x14ac:dyDescent="0.3">
      <c r="B38" s="78" t="s">
        <v>192</v>
      </c>
      <c r="C38" s="183"/>
      <c r="D38" s="343">
        <v>578320601</v>
      </c>
      <c r="E38" s="340">
        <v>679223620</v>
      </c>
    </row>
    <row r="39" spans="2:5" x14ac:dyDescent="0.3">
      <c r="B39" s="78" t="s">
        <v>193</v>
      </c>
      <c r="C39" s="183"/>
      <c r="D39" s="343">
        <v>132368916</v>
      </c>
      <c r="E39" s="340">
        <v>144410238</v>
      </c>
    </row>
    <row r="40" spans="2:5" x14ac:dyDescent="0.3">
      <c r="B40" s="78" t="s">
        <v>194</v>
      </c>
      <c r="C40" s="183"/>
      <c r="D40" s="343">
        <v>3772727</v>
      </c>
      <c r="E40" s="340">
        <v>3772727</v>
      </c>
    </row>
    <row r="41" spans="2:5" x14ac:dyDescent="0.3">
      <c r="B41" s="78" t="s">
        <v>195</v>
      </c>
      <c r="C41" s="183"/>
      <c r="D41" s="343">
        <v>201988670</v>
      </c>
      <c r="E41" s="340">
        <v>57770508</v>
      </c>
    </row>
    <row r="42" spans="2:5" x14ac:dyDescent="0.3">
      <c r="B42" s="78" t="s">
        <v>196</v>
      </c>
      <c r="C42" s="183" t="s">
        <v>199</v>
      </c>
      <c r="D42" s="343">
        <v>2591733973</v>
      </c>
      <c r="E42" s="340">
        <v>2235869123</v>
      </c>
    </row>
    <row r="43" spans="2:5" x14ac:dyDescent="0.3">
      <c r="B43" s="78"/>
      <c r="C43" s="183"/>
      <c r="D43" s="345"/>
      <c r="E43" s="340"/>
    </row>
    <row r="44" spans="2:5" x14ac:dyDescent="0.3">
      <c r="B44" s="284" t="s">
        <v>197</v>
      </c>
      <c r="C44" s="183"/>
      <c r="D44" s="342">
        <f>+D28-D30-D34</f>
        <v>19532124784</v>
      </c>
      <c r="E44" s="342">
        <f>+E28-E30-E34</f>
        <v>15225729083</v>
      </c>
    </row>
    <row r="45" spans="2:5" x14ac:dyDescent="0.3">
      <c r="B45" s="284"/>
      <c r="C45" s="183"/>
      <c r="D45" s="341"/>
      <c r="E45" s="344"/>
    </row>
    <row r="46" spans="2:5" x14ac:dyDescent="0.3">
      <c r="B46" s="284" t="s">
        <v>198</v>
      </c>
      <c r="C46" s="183" t="s">
        <v>586</v>
      </c>
      <c r="D46" s="341">
        <f>+D47-D48</f>
        <v>10875756</v>
      </c>
      <c r="E46" s="341">
        <f>+E47-E48</f>
        <v>104647989</v>
      </c>
    </row>
    <row r="47" spans="2:5" x14ac:dyDescent="0.3">
      <c r="B47" s="78" t="s">
        <v>200</v>
      </c>
      <c r="C47" s="183"/>
      <c r="D47" s="343">
        <v>10875756</v>
      </c>
      <c r="E47" s="340">
        <v>104647989</v>
      </c>
    </row>
    <row r="48" spans="2:5" x14ac:dyDescent="0.3">
      <c r="B48" s="78" t="s">
        <v>588</v>
      </c>
      <c r="C48" s="183"/>
      <c r="D48" s="343"/>
      <c r="E48" s="340">
        <v>0</v>
      </c>
    </row>
    <row r="49" spans="2:9" x14ac:dyDescent="0.3">
      <c r="B49" s="78"/>
      <c r="C49" s="183"/>
      <c r="D49" s="341"/>
      <c r="E49" s="344"/>
    </row>
    <row r="50" spans="2:9" x14ac:dyDescent="0.3">
      <c r="B50" s="284" t="s">
        <v>201</v>
      </c>
      <c r="C50" s="183"/>
      <c r="D50" s="341">
        <f>+D51-D54</f>
        <v>-8924606492</v>
      </c>
      <c r="E50" s="342">
        <f>+E51-E54</f>
        <v>-4137027202</v>
      </c>
      <c r="H50" s="37"/>
      <c r="I50" s="23"/>
    </row>
    <row r="51" spans="2:9" x14ac:dyDescent="0.3">
      <c r="B51" s="284" t="s">
        <v>202</v>
      </c>
      <c r="C51" s="183"/>
      <c r="D51" s="341">
        <f>SUM(D52:D53)</f>
        <v>31833556290</v>
      </c>
      <c r="E51" s="341">
        <f>SUM(E52:E53)</f>
        <v>6033942246</v>
      </c>
    </row>
    <row r="52" spans="2:9" x14ac:dyDescent="0.3">
      <c r="B52" s="78" t="s">
        <v>203</v>
      </c>
      <c r="C52" s="368"/>
      <c r="D52" s="345">
        <v>318507995</v>
      </c>
      <c r="E52" s="340">
        <v>0</v>
      </c>
    </row>
    <row r="53" spans="2:9" x14ac:dyDescent="0.3">
      <c r="B53" s="78" t="s">
        <v>204</v>
      </c>
      <c r="C53" s="183"/>
      <c r="D53" s="343">
        <v>31515048295</v>
      </c>
      <c r="E53" s="403">
        <v>6033942246</v>
      </c>
      <c r="H53" s="48"/>
    </row>
    <row r="54" spans="2:9" x14ac:dyDescent="0.3">
      <c r="B54" s="284" t="s">
        <v>205</v>
      </c>
      <c r="C54" s="183"/>
      <c r="D54" s="341">
        <f>SUM(D55:D56)</f>
        <v>40758162782</v>
      </c>
      <c r="E54" s="342">
        <f>SUM(E55:E56)</f>
        <v>10170969448</v>
      </c>
      <c r="H54" s="23"/>
    </row>
    <row r="55" spans="2:9" x14ac:dyDescent="0.3">
      <c r="B55" s="78" t="s">
        <v>206</v>
      </c>
      <c r="C55" s="183"/>
      <c r="D55" s="343">
        <v>9264156462</v>
      </c>
      <c r="E55" s="403">
        <v>5043475196</v>
      </c>
    </row>
    <row r="56" spans="2:9" x14ac:dyDescent="0.3">
      <c r="B56" s="78" t="s">
        <v>204</v>
      </c>
      <c r="C56" s="183"/>
      <c r="D56" s="343">
        <v>31494006320</v>
      </c>
      <c r="E56" s="403">
        <v>5127494252</v>
      </c>
    </row>
    <row r="57" spans="2:9" x14ac:dyDescent="0.3">
      <c r="B57" s="284" t="s">
        <v>651</v>
      </c>
      <c r="C57" s="183"/>
      <c r="D57" s="402">
        <f>+D58-D59</f>
        <v>0</v>
      </c>
      <c r="E57" s="402">
        <f>+E58-E59</f>
        <v>-18083664</v>
      </c>
    </row>
    <row r="58" spans="2:9" x14ac:dyDescent="0.3">
      <c r="B58" s="78" t="s">
        <v>652</v>
      </c>
      <c r="C58" s="183"/>
      <c r="D58" s="343">
        <v>0</v>
      </c>
      <c r="E58" s="403"/>
    </row>
    <row r="59" spans="2:9" x14ac:dyDescent="0.3">
      <c r="B59" s="78" t="s">
        <v>653</v>
      </c>
      <c r="C59" s="183"/>
      <c r="D59" s="343">
        <v>0</v>
      </c>
      <c r="E59" s="403">
        <v>18083664</v>
      </c>
    </row>
    <row r="60" spans="2:9" x14ac:dyDescent="0.3">
      <c r="B60" s="78"/>
      <c r="C60" s="183"/>
      <c r="D60" s="342"/>
      <c r="E60" s="344"/>
    </row>
    <row r="61" spans="2:9" x14ac:dyDescent="0.3">
      <c r="B61" s="79" t="s">
        <v>207</v>
      </c>
      <c r="C61" s="184"/>
      <c r="D61" s="346">
        <f>+D44+D46+D50</f>
        <v>10618394048</v>
      </c>
      <c r="E61" s="346">
        <f>+E44+E46+E50+E57</f>
        <v>11175266206</v>
      </c>
      <c r="H61" s="37"/>
      <c r="I61" s="23"/>
    </row>
    <row r="62" spans="2:9" x14ac:dyDescent="0.3">
      <c r="B62" s="79" t="s">
        <v>208</v>
      </c>
      <c r="C62" s="184"/>
      <c r="D62" s="343">
        <v>0</v>
      </c>
      <c r="E62" s="347">
        <v>0</v>
      </c>
      <c r="I62" s="23"/>
    </row>
    <row r="63" spans="2:9" ht="15" thickBot="1" x14ac:dyDescent="0.35">
      <c r="B63" s="185" t="s">
        <v>209</v>
      </c>
      <c r="C63" s="184"/>
      <c r="D63" s="348">
        <f>+D61-D62</f>
        <v>10618394048</v>
      </c>
      <c r="E63" s="348">
        <f>+E61-E62</f>
        <v>11175266206</v>
      </c>
      <c r="I63" s="23"/>
    </row>
    <row r="64" spans="2:9" ht="15" thickTop="1" x14ac:dyDescent="0.3">
      <c r="B64" s="169"/>
      <c r="C64" s="169"/>
      <c r="D64" s="169"/>
      <c r="E64" s="169"/>
      <c r="F64" s="169"/>
      <c r="G64" s="169"/>
    </row>
    <row r="65" spans="2:5" x14ac:dyDescent="0.3">
      <c r="B65" s="169" t="s">
        <v>170</v>
      </c>
      <c r="D65" s="23"/>
      <c r="E65" s="37"/>
    </row>
    <row r="66" spans="2:5" x14ac:dyDescent="0.3">
      <c r="D66" s="23"/>
      <c r="E66" s="23"/>
    </row>
    <row r="70" spans="2:5" x14ac:dyDescent="0.3">
      <c r="E70" s="48"/>
    </row>
  </sheetData>
  <mergeCells count="4">
    <mergeCell ref="B2:E2"/>
    <mergeCell ref="B3:E3"/>
    <mergeCell ref="B4:E4"/>
    <mergeCell ref="B5:E5"/>
  </mergeCells>
  <pageMargins left="0.7" right="0.7" top="0.75" bottom="0.75" header="0.3" footer="0.3"/>
  <pageSetup scale="57" fitToWidth="0" orientation="portrait" r:id="rId1"/>
  <ignoredErrors>
    <ignoredError sqref="E34 D28:E2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I39"/>
  <sheetViews>
    <sheetView showGridLines="0" topLeftCell="A7" zoomScale="90" zoomScaleNormal="100" workbookViewId="0">
      <selection activeCell="E34" sqref="E34"/>
    </sheetView>
  </sheetViews>
  <sheetFormatPr baseColWidth="10" defaultColWidth="11.44140625" defaultRowHeight="14.4" x14ac:dyDescent="0.3"/>
  <cols>
    <col min="1" max="1" width="2.88671875" style="1" customWidth="1"/>
    <col min="2" max="2" width="2.6640625" style="1" customWidth="1"/>
    <col min="3" max="3" width="101.109375" style="1" bestFit="1" customWidth="1"/>
    <col min="4" max="4" width="4.33203125" style="1" customWidth="1"/>
    <col min="5" max="5" width="24.6640625" style="1" bestFit="1" customWidth="1"/>
    <col min="6" max="6" width="23.44140625" style="1" bestFit="1" customWidth="1"/>
    <col min="7" max="7" width="2.88671875" style="1" customWidth="1"/>
    <col min="8" max="8" width="14.33203125" style="1" bestFit="1" customWidth="1"/>
    <col min="9" max="9" width="12.33203125" style="1" bestFit="1" customWidth="1"/>
    <col min="10" max="16384" width="11.44140625" style="1"/>
  </cols>
  <sheetData>
    <row r="1" spans="1:9" x14ac:dyDescent="0.3">
      <c r="A1" s="2"/>
    </row>
    <row r="2" spans="1:9" x14ac:dyDescent="0.3">
      <c r="B2" s="419" t="s">
        <v>92</v>
      </c>
      <c r="C2" s="419"/>
      <c r="D2" s="419"/>
      <c r="E2" s="419"/>
      <c r="F2" s="419"/>
      <c r="G2" s="419"/>
    </row>
    <row r="3" spans="1:9" x14ac:dyDescent="0.3">
      <c r="B3" s="420" t="s">
        <v>210</v>
      </c>
      <c r="C3" s="420"/>
      <c r="D3" s="420"/>
      <c r="E3" s="420"/>
      <c r="F3" s="420"/>
      <c r="G3" s="420"/>
    </row>
    <row r="4" spans="1:9" x14ac:dyDescent="0.3">
      <c r="B4" s="418" t="str">
        <f>+EERR!B4</f>
        <v>Correspondiente al 30/06/2026, presentado en forma comparativa con el ejercicio cerrado al 30/06/2025</v>
      </c>
      <c r="C4" s="418"/>
      <c r="D4" s="418"/>
      <c r="E4" s="418"/>
      <c r="F4" s="418"/>
      <c r="G4" s="418"/>
    </row>
    <row r="5" spans="1:9" x14ac:dyDescent="0.3">
      <c r="B5" s="254"/>
      <c r="C5" s="254"/>
      <c r="D5" s="254"/>
      <c r="E5" s="254"/>
      <c r="F5" s="254"/>
      <c r="G5" s="254"/>
    </row>
    <row r="6" spans="1:9" x14ac:dyDescent="0.3">
      <c r="E6" s="170">
        <f>+EERR!D7</f>
        <v>46203</v>
      </c>
      <c r="F6" s="170">
        <f>+EERR!E7</f>
        <v>45838</v>
      </c>
      <c r="G6" s="171"/>
    </row>
    <row r="7" spans="1:9" x14ac:dyDescent="0.3">
      <c r="B7" s="24" t="s">
        <v>211</v>
      </c>
      <c r="C7" s="3" t="s">
        <v>212</v>
      </c>
      <c r="D7" s="24"/>
      <c r="E7" s="24"/>
      <c r="F7" s="91"/>
      <c r="G7" s="91"/>
    </row>
    <row r="8" spans="1:9" x14ac:dyDescent="0.3">
      <c r="B8" s="172"/>
      <c r="C8" s="1" t="s">
        <v>213</v>
      </c>
      <c r="E8" s="349">
        <v>20501657363</v>
      </c>
      <c r="F8" s="349">
        <v>144346666972</v>
      </c>
      <c r="G8" s="173"/>
    </row>
    <row r="9" spans="1:9" x14ac:dyDescent="0.3">
      <c r="C9" s="1" t="s">
        <v>214</v>
      </c>
      <c r="E9" s="349">
        <v>-7596724944</v>
      </c>
      <c r="F9" s="349">
        <v>-5650098359</v>
      </c>
      <c r="G9" s="173"/>
    </row>
    <row r="10" spans="1:9" x14ac:dyDescent="0.3">
      <c r="B10" s="96"/>
      <c r="C10" s="52" t="s">
        <v>215</v>
      </c>
      <c r="D10" s="96"/>
      <c r="E10" s="350">
        <f>SUM(E8:E9)</f>
        <v>12904932419</v>
      </c>
      <c r="F10" s="350">
        <f>SUM(F8:F9)</f>
        <v>138696568613</v>
      </c>
      <c r="G10" s="174"/>
    </row>
    <row r="11" spans="1:9" x14ac:dyDescent="0.3">
      <c r="B11" s="172"/>
      <c r="C11" s="24" t="s">
        <v>216</v>
      </c>
      <c r="D11" s="24"/>
      <c r="E11" s="350">
        <f>SUM(E12)</f>
        <v>-12133901474</v>
      </c>
      <c r="F11" s="351">
        <f>SUM(F12)</f>
        <v>-128087537030</v>
      </c>
      <c r="G11" s="175"/>
    </row>
    <row r="12" spans="1:9" x14ac:dyDescent="0.3">
      <c r="C12" s="1" t="s">
        <v>217</v>
      </c>
      <c r="E12" s="349">
        <v>-12133901474</v>
      </c>
      <c r="F12" s="349">
        <v>-128087537030</v>
      </c>
      <c r="G12" s="173"/>
    </row>
    <row r="13" spans="1:9" x14ac:dyDescent="0.3">
      <c r="B13" s="24"/>
      <c r="C13" s="24" t="s">
        <v>218</v>
      </c>
      <c r="D13" s="24"/>
      <c r="E13" s="351">
        <f>+E10+E11</f>
        <v>771030945</v>
      </c>
      <c r="F13" s="351">
        <f>+F10+F11</f>
        <v>10609031583</v>
      </c>
      <c r="G13" s="175"/>
    </row>
    <row r="14" spans="1:9" x14ac:dyDescent="0.3">
      <c r="C14" s="1" t="s">
        <v>219</v>
      </c>
      <c r="E14" s="349">
        <v>-844938963</v>
      </c>
      <c r="F14" s="349">
        <v>-362622326</v>
      </c>
      <c r="G14" s="173"/>
    </row>
    <row r="15" spans="1:9" x14ac:dyDescent="0.3">
      <c r="C15" s="24" t="s">
        <v>220</v>
      </c>
      <c r="E15" s="351">
        <f>+E13+E14</f>
        <v>-73908018</v>
      </c>
      <c r="F15" s="351">
        <f>+F13+F14</f>
        <v>10246409257</v>
      </c>
      <c r="G15" s="175"/>
      <c r="I15" s="23"/>
    </row>
    <row r="16" spans="1:9" x14ac:dyDescent="0.3">
      <c r="C16" s="24"/>
      <c r="E16" s="349"/>
      <c r="F16" s="349"/>
      <c r="G16" s="175"/>
    </row>
    <row r="17" spans="2:7" x14ac:dyDescent="0.3">
      <c r="B17" s="24" t="s">
        <v>221</v>
      </c>
      <c r="C17" s="3" t="s">
        <v>222</v>
      </c>
      <c r="D17" s="24"/>
      <c r="E17" s="351"/>
      <c r="F17" s="351"/>
      <c r="G17" s="175"/>
    </row>
    <row r="18" spans="2:7" x14ac:dyDescent="0.3">
      <c r="C18" s="1" t="s">
        <v>223</v>
      </c>
      <c r="E18" s="349">
        <v>15246965</v>
      </c>
      <c r="F18" s="349">
        <v>3290876595</v>
      </c>
      <c r="G18" s="173"/>
    </row>
    <row r="19" spans="2:7" x14ac:dyDescent="0.3">
      <c r="C19" s="1" t="s">
        <v>110</v>
      </c>
      <c r="E19" s="349">
        <v>106318079033</v>
      </c>
      <c r="F19" s="349">
        <v>1750565076</v>
      </c>
      <c r="G19" s="173"/>
    </row>
    <row r="20" spans="2:7" x14ac:dyDescent="0.3">
      <c r="C20" s="1" t="s">
        <v>224</v>
      </c>
      <c r="E20" s="349">
        <v>-142429000</v>
      </c>
      <c r="F20" s="349">
        <v>2807000</v>
      </c>
      <c r="G20" s="173"/>
    </row>
    <row r="21" spans="2:7" x14ac:dyDescent="0.3">
      <c r="C21" s="1" t="s">
        <v>225</v>
      </c>
      <c r="E21" s="349">
        <v>-236952886</v>
      </c>
      <c r="F21" s="349">
        <v>-200600325</v>
      </c>
      <c r="G21" s="173"/>
    </row>
    <row r="22" spans="2:7" x14ac:dyDescent="0.3">
      <c r="C22" s="1" t="s">
        <v>611</v>
      </c>
      <c r="E22" s="349">
        <v>5514324564</v>
      </c>
      <c r="F22" s="349">
        <v>0</v>
      </c>
      <c r="G22" s="173"/>
    </row>
    <row r="23" spans="2:7" x14ac:dyDescent="0.3">
      <c r="C23" s="24" t="s">
        <v>226</v>
      </c>
      <c r="D23" s="176"/>
      <c r="E23" s="351">
        <f>SUM(E18:E22)</f>
        <v>111468268676</v>
      </c>
      <c r="F23" s="351">
        <f>SUM(F18:F22)</f>
        <v>4843648346</v>
      </c>
      <c r="G23" s="175"/>
    </row>
    <row r="24" spans="2:7" x14ac:dyDescent="0.3">
      <c r="B24" s="172"/>
      <c r="E24" s="349"/>
      <c r="F24" s="349"/>
      <c r="G24" s="173"/>
    </row>
    <row r="25" spans="2:7" x14ac:dyDescent="0.3">
      <c r="B25" s="24" t="s">
        <v>227</v>
      </c>
      <c r="C25" s="3" t="s">
        <v>228</v>
      </c>
      <c r="D25" s="24"/>
      <c r="E25" s="351"/>
      <c r="F25" s="351"/>
      <c r="G25" s="175"/>
    </row>
    <row r="26" spans="2:7" x14ac:dyDescent="0.3">
      <c r="B26" s="172"/>
      <c r="C26" s="1" t="s">
        <v>229</v>
      </c>
      <c r="E26" s="349">
        <v>0</v>
      </c>
      <c r="F26" s="349">
        <v>0</v>
      </c>
      <c r="G26" s="173"/>
    </row>
    <row r="27" spans="2:7" x14ac:dyDescent="0.3">
      <c r="C27" s="1" t="s">
        <v>230</v>
      </c>
      <c r="E27" s="349">
        <v>-109992030462</v>
      </c>
      <c r="F27" s="349">
        <v>-9535974370</v>
      </c>
      <c r="G27" s="173"/>
    </row>
    <row r="28" spans="2:7" x14ac:dyDescent="0.3">
      <c r="B28" s="172"/>
      <c r="C28" s="1" t="s">
        <v>231</v>
      </c>
      <c r="E28" s="349">
        <v>-9000057496</v>
      </c>
      <c r="F28" s="349">
        <v>-5311916014</v>
      </c>
      <c r="G28" s="173"/>
    </row>
    <row r="29" spans="2:7" x14ac:dyDescent="0.3">
      <c r="C29" s="1" t="s">
        <v>206</v>
      </c>
      <c r="E29" s="349">
        <v>-9229004725</v>
      </c>
      <c r="F29" s="349">
        <v>-5022694564</v>
      </c>
      <c r="G29" s="173"/>
    </row>
    <row r="30" spans="2:7" x14ac:dyDescent="0.3">
      <c r="C30" s="1" t="s">
        <v>232</v>
      </c>
      <c r="E30" s="349">
        <v>21041975</v>
      </c>
      <c r="F30" s="349">
        <v>382747994</v>
      </c>
      <c r="G30" s="173"/>
    </row>
    <row r="31" spans="2:7" x14ac:dyDescent="0.3">
      <c r="C31" s="24" t="s">
        <v>233</v>
      </c>
      <c r="E31" s="351">
        <f>SUM(E26:E30)</f>
        <v>-128200050708</v>
      </c>
      <c r="F31" s="351">
        <f>SUM(F26:F30)</f>
        <v>-19487836954</v>
      </c>
      <c r="G31" s="175"/>
    </row>
    <row r="32" spans="2:7" x14ac:dyDescent="0.3">
      <c r="C32" s="24"/>
      <c r="E32" s="349"/>
      <c r="F32" s="349"/>
      <c r="G32" s="175"/>
    </row>
    <row r="33" spans="2:7" x14ac:dyDescent="0.3">
      <c r="B33" s="24"/>
      <c r="C33" s="28" t="s">
        <v>234</v>
      </c>
      <c r="D33" s="74"/>
      <c r="E33" s="352">
        <f>+E23+E31+E15</f>
        <v>-16805690050</v>
      </c>
      <c r="F33" s="353">
        <f>+F23+F31+F15</f>
        <v>-4397779351</v>
      </c>
      <c r="G33" s="175"/>
    </row>
    <row r="34" spans="2:7" x14ac:dyDescent="0.3">
      <c r="C34" s="28" t="s">
        <v>235</v>
      </c>
      <c r="D34" s="7"/>
      <c r="E34" s="354">
        <v>32649539866</v>
      </c>
      <c r="F34" s="354">
        <v>9739157830</v>
      </c>
      <c r="G34" s="175"/>
    </row>
    <row r="35" spans="2:7" ht="15" thickBot="1" x14ac:dyDescent="0.35">
      <c r="C35" s="28" t="s">
        <v>236</v>
      </c>
      <c r="D35" s="7"/>
      <c r="E35" s="355">
        <f>+E33+E34</f>
        <v>15843849816</v>
      </c>
      <c r="F35" s="355">
        <f>+F33+F34</f>
        <v>5341378479</v>
      </c>
      <c r="G35" s="175"/>
    </row>
    <row r="36" spans="2:7" ht="15" thickTop="1" x14ac:dyDescent="0.3"/>
    <row r="37" spans="2:7" x14ac:dyDescent="0.3">
      <c r="C37" s="422" t="s">
        <v>237</v>
      </c>
      <c r="D37" s="422"/>
      <c r="E37" s="422"/>
      <c r="F37" s="422"/>
      <c r="G37" s="422"/>
    </row>
    <row r="39" spans="2:7" x14ac:dyDescent="0.3">
      <c r="E39" s="23"/>
      <c r="F39" s="23"/>
    </row>
  </sheetData>
  <mergeCells count="4">
    <mergeCell ref="C37:G37"/>
    <mergeCell ref="B2:G2"/>
    <mergeCell ref="B3:G3"/>
    <mergeCell ref="B4:G4"/>
  </mergeCells>
  <pageMargins left="0.7" right="0.7" top="0.75" bottom="0.75" header="0.3" footer="0.3"/>
  <pageSetup scale="5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0"/>
  <sheetViews>
    <sheetView showGridLines="0" topLeftCell="C1" zoomScale="85" zoomScaleNormal="85" workbookViewId="0">
      <selection activeCell="M18" sqref="M18"/>
    </sheetView>
  </sheetViews>
  <sheetFormatPr baseColWidth="10" defaultColWidth="11.44140625" defaultRowHeight="14.4" x14ac:dyDescent="0.3"/>
  <cols>
    <col min="1" max="1" width="9" style="1" bestFit="1" customWidth="1"/>
    <col min="2" max="2" width="38" style="1" bestFit="1" customWidth="1"/>
    <col min="3" max="3" width="22.109375" style="1" bestFit="1" customWidth="1"/>
    <col min="4" max="4" width="14.109375" style="1" bestFit="1" customWidth="1"/>
    <col min="5" max="5" width="22.109375" style="1" bestFit="1" customWidth="1"/>
    <col min="6" max="6" width="18.109375" style="1" bestFit="1" customWidth="1"/>
    <col min="7" max="7" width="20.6640625" style="1" bestFit="1" customWidth="1"/>
    <col min="8" max="8" width="15.44140625" style="1" bestFit="1" customWidth="1"/>
    <col min="9" max="9" width="18.109375" style="1" bestFit="1" customWidth="1"/>
    <col min="10" max="11" width="23.44140625" style="1" bestFit="1" customWidth="1"/>
    <col min="12" max="13" width="22.109375" style="1" bestFit="1" customWidth="1"/>
    <col min="14" max="14" width="2.88671875" style="1" customWidth="1"/>
    <col min="15" max="16384" width="11.44140625" style="1"/>
  </cols>
  <sheetData>
    <row r="1" spans="1:13" x14ac:dyDescent="0.3">
      <c r="A1" s="2" t="s">
        <v>3</v>
      </c>
    </row>
    <row r="2" spans="1:13" x14ac:dyDescent="0.3">
      <c r="B2" s="423" t="s">
        <v>92</v>
      </c>
      <c r="C2" s="423"/>
      <c r="D2" s="423"/>
      <c r="E2" s="423"/>
      <c r="F2" s="423"/>
      <c r="G2" s="423"/>
      <c r="H2" s="423"/>
      <c r="I2" s="423"/>
      <c r="J2" s="423"/>
      <c r="K2" s="423"/>
      <c r="L2" s="423"/>
      <c r="M2" s="423"/>
    </row>
    <row r="3" spans="1:13" x14ac:dyDescent="0.3">
      <c r="B3" s="423" t="s">
        <v>238</v>
      </c>
      <c r="C3" s="423"/>
      <c r="D3" s="423"/>
      <c r="E3" s="423"/>
      <c r="F3" s="423"/>
      <c r="G3" s="423"/>
      <c r="H3" s="423"/>
      <c r="I3" s="423"/>
      <c r="J3" s="423"/>
      <c r="K3" s="423"/>
      <c r="L3" s="423"/>
      <c r="M3" s="423"/>
    </row>
    <row r="4" spans="1:13" x14ac:dyDescent="0.3">
      <c r="B4" s="423" t="str">
        <f>+FFFF!B4</f>
        <v>Correspondiente al 30/06/2026, presentado en forma comparativa con el ejercicio cerrado al 30/06/2025</v>
      </c>
      <c r="C4" s="423"/>
      <c r="D4" s="423"/>
      <c r="E4" s="423"/>
      <c r="F4" s="423"/>
      <c r="G4" s="423"/>
      <c r="H4" s="423"/>
      <c r="I4" s="423"/>
      <c r="J4" s="423"/>
      <c r="K4" s="423"/>
      <c r="L4" s="423"/>
      <c r="M4" s="423"/>
    </row>
    <row r="5" spans="1:13" x14ac:dyDescent="0.3">
      <c r="B5" s="423" t="s">
        <v>93</v>
      </c>
      <c r="C5" s="423"/>
      <c r="D5" s="423"/>
      <c r="E5" s="423"/>
      <c r="F5" s="423"/>
      <c r="G5" s="423"/>
      <c r="H5" s="423"/>
      <c r="I5" s="423"/>
      <c r="J5" s="423"/>
      <c r="K5" s="423"/>
      <c r="L5" s="423"/>
      <c r="M5" s="423"/>
    </row>
    <row r="7" spans="1:13" x14ac:dyDescent="0.3">
      <c r="B7" s="424" t="s">
        <v>239</v>
      </c>
      <c r="C7" s="426" t="s">
        <v>240</v>
      </c>
      <c r="D7" s="427"/>
      <c r="E7" s="427"/>
      <c r="F7" s="428"/>
      <c r="G7" s="426" t="s">
        <v>241</v>
      </c>
      <c r="H7" s="427"/>
      <c r="I7" s="428"/>
      <c r="J7" s="426" t="s">
        <v>242</v>
      </c>
      <c r="K7" s="428"/>
      <c r="L7" s="426" t="s">
        <v>143</v>
      </c>
      <c r="M7" s="428"/>
    </row>
    <row r="8" spans="1:13" ht="28.8" x14ac:dyDescent="0.3">
      <c r="B8" s="425"/>
      <c r="C8" s="167" t="s">
        <v>243</v>
      </c>
      <c r="D8" s="167" t="s">
        <v>244</v>
      </c>
      <c r="E8" s="167" t="s">
        <v>245</v>
      </c>
      <c r="F8" s="92" t="s">
        <v>246</v>
      </c>
      <c r="G8" s="167" t="s">
        <v>247</v>
      </c>
      <c r="H8" s="167" t="s">
        <v>248</v>
      </c>
      <c r="I8" s="167" t="s">
        <v>249</v>
      </c>
      <c r="J8" s="167" t="s">
        <v>250</v>
      </c>
      <c r="K8" s="167" t="s">
        <v>251</v>
      </c>
      <c r="L8" s="141">
        <f>+FFFF!E6</f>
        <v>46203</v>
      </c>
      <c r="M8" s="141">
        <f>+FFFF!F6</f>
        <v>45838</v>
      </c>
    </row>
    <row r="9" spans="1:13" x14ac:dyDescent="0.3">
      <c r="B9" s="28" t="s">
        <v>252</v>
      </c>
      <c r="C9" s="74">
        <v>40000000000</v>
      </c>
      <c r="D9" s="74">
        <v>0</v>
      </c>
      <c r="E9" s="74">
        <v>49000000000</v>
      </c>
      <c r="F9" s="74">
        <v>1545500000</v>
      </c>
      <c r="G9" s="74">
        <v>3903448763</v>
      </c>
      <c r="H9" s="74">
        <v>0</v>
      </c>
      <c r="I9" s="74">
        <v>227468427</v>
      </c>
      <c r="J9" s="74">
        <v>0</v>
      </c>
      <c r="K9" s="74">
        <v>14736902627</v>
      </c>
      <c r="L9" s="74">
        <f>SUM(D9:K9)</f>
        <v>69413319817</v>
      </c>
      <c r="M9" s="74">
        <v>59431333204</v>
      </c>
    </row>
    <row r="10" spans="1:13" x14ac:dyDescent="0.3">
      <c r="B10" s="28" t="s">
        <v>253</v>
      </c>
      <c r="C10" s="168">
        <v>0</v>
      </c>
      <c r="D10" s="168">
        <v>0</v>
      </c>
      <c r="E10" s="168">
        <v>0</v>
      </c>
      <c r="F10" s="168">
        <v>0</v>
      </c>
      <c r="G10" s="168">
        <v>0</v>
      </c>
      <c r="H10" s="168">
        <v>0</v>
      </c>
      <c r="I10" s="168">
        <v>0</v>
      </c>
      <c r="J10" s="74">
        <f>+K9</f>
        <v>14736902627</v>
      </c>
      <c r="K10" s="74">
        <f>-K9</f>
        <v>-14736902627</v>
      </c>
      <c r="L10" s="168">
        <v>0</v>
      </c>
      <c r="M10" s="74">
        <v>0</v>
      </c>
    </row>
    <row r="11" spans="1:13" x14ac:dyDescent="0.3">
      <c r="B11" s="7" t="s">
        <v>254</v>
      </c>
      <c r="C11" s="168">
        <v>0</v>
      </c>
      <c r="D11" s="168">
        <v>0</v>
      </c>
      <c r="E11" s="168">
        <v>5000000000</v>
      </c>
      <c r="F11" s="168">
        <v>0</v>
      </c>
      <c r="G11" s="168">
        <v>0</v>
      </c>
      <c r="H11" s="168">
        <v>0</v>
      </c>
      <c r="I11" s="168">
        <v>0</v>
      </c>
      <c r="J11" s="168">
        <v>-5000000000</v>
      </c>
      <c r="K11" s="168">
        <v>0</v>
      </c>
      <c r="L11" s="168">
        <f>SUM(C11:K11)</f>
        <v>0</v>
      </c>
      <c r="M11" s="74">
        <v>0</v>
      </c>
    </row>
    <row r="12" spans="1:13" x14ac:dyDescent="0.3">
      <c r="B12" s="7" t="s">
        <v>255</v>
      </c>
      <c r="C12" s="168">
        <v>0</v>
      </c>
      <c r="D12" s="168">
        <v>0</v>
      </c>
      <c r="E12" s="168">
        <v>0</v>
      </c>
      <c r="F12" s="168">
        <v>0</v>
      </c>
      <c r="G12" s="168">
        <v>0</v>
      </c>
      <c r="H12" s="168">
        <v>0</v>
      </c>
      <c r="I12" s="168">
        <v>0</v>
      </c>
      <c r="J12" s="168">
        <v>0</v>
      </c>
      <c r="K12" s="168">
        <v>0</v>
      </c>
      <c r="L12" s="168">
        <f t="shared" ref="L12:L15" si="0">SUM(C12:K12)</f>
        <v>0</v>
      </c>
      <c r="M12" s="168">
        <v>4000000000</v>
      </c>
    </row>
    <row r="13" spans="1:13" x14ac:dyDescent="0.3">
      <c r="B13" s="7" t="s">
        <v>132</v>
      </c>
      <c r="C13" s="168">
        <v>0</v>
      </c>
      <c r="D13" s="168">
        <v>0</v>
      </c>
      <c r="E13" s="168">
        <v>0</v>
      </c>
      <c r="F13" s="168">
        <v>0</v>
      </c>
      <c r="G13" s="168">
        <v>0</v>
      </c>
      <c r="H13" s="168">
        <v>0</v>
      </c>
      <c r="I13" s="168">
        <v>0</v>
      </c>
      <c r="J13" s="168">
        <v>-9000057496</v>
      </c>
      <c r="K13" s="168">
        <v>0</v>
      </c>
      <c r="L13" s="168">
        <f t="shared" si="0"/>
        <v>-9000057496</v>
      </c>
      <c r="M13" s="168">
        <v>-9311916014</v>
      </c>
    </row>
    <row r="14" spans="1:13" x14ac:dyDescent="0.3">
      <c r="B14" s="7" t="s">
        <v>149</v>
      </c>
      <c r="C14" s="168">
        <v>0</v>
      </c>
      <c r="D14" s="168">
        <v>0</v>
      </c>
      <c r="E14" s="168">
        <v>0</v>
      </c>
      <c r="F14" s="168">
        <v>0</v>
      </c>
      <c r="G14" s="168">
        <v>736845131</v>
      </c>
      <c r="H14" s="168">
        <v>0</v>
      </c>
      <c r="I14" s="168">
        <v>0</v>
      </c>
      <c r="J14" s="168">
        <v>-736845131</v>
      </c>
      <c r="K14" s="168">
        <v>0</v>
      </c>
      <c r="L14" s="168">
        <f t="shared" si="0"/>
        <v>0</v>
      </c>
      <c r="M14" s="168">
        <v>0</v>
      </c>
    </row>
    <row r="15" spans="1:13" x14ac:dyDescent="0.3">
      <c r="B15" s="7" t="s">
        <v>256</v>
      </c>
      <c r="C15" s="168">
        <v>0</v>
      </c>
      <c r="D15" s="168">
        <v>0</v>
      </c>
      <c r="E15" s="168">
        <v>0</v>
      </c>
      <c r="F15" s="168">
        <v>0</v>
      </c>
      <c r="G15" s="168">
        <v>0</v>
      </c>
      <c r="H15" s="168">
        <v>0</v>
      </c>
      <c r="I15" s="168">
        <v>0</v>
      </c>
      <c r="J15" s="168">
        <v>0</v>
      </c>
      <c r="K15" s="168">
        <v>0</v>
      </c>
      <c r="L15" s="168">
        <f t="shared" si="0"/>
        <v>0</v>
      </c>
      <c r="M15" s="168">
        <v>442000000</v>
      </c>
    </row>
    <row r="16" spans="1:13" x14ac:dyDescent="0.3">
      <c r="B16" s="7" t="s">
        <v>154</v>
      </c>
      <c r="C16" s="168">
        <v>0</v>
      </c>
      <c r="D16" s="168">
        <v>0</v>
      </c>
      <c r="E16" s="168">
        <v>0</v>
      </c>
      <c r="F16" s="168">
        <v>0</v>
      </c>
      <c r="G16" s="168">
        <v>0</v>
      </c>
      <c r="H16" s="168">
        <v>0</v>
      </c>
      <c r="I16" s="168">
        <v>0</v>
      </c>
      <c r="J16" s="168">
        <v>0</v>
      </c>
      <c r="K16" s="168">
        <f>+EERR!D63</f>
        <v>10618394048</v>
      </c>
      <c r="L16" s="168">
        <f>SUM(C16:K16)</f>
        <v>10618394048</v>
      </c>
      <c r="M16" s="168">
        <v>11175266206</v>
      </c>
    </row>
    <row r="17" spans="2:14" x14ac:dyDescent="0.3">
      <c r="B17" s="141">
        <f>+L8</f>
        <v>46203</v>
      </c>
      <c r="C17" s="74">
        <f t="shared" ref="C17:K17" si="1">SUM(C9:C16)</f>
        <v>40000000000</v>
      </c>
      <c r="D17" s="74">
        <f t="shared" si="1"/>
        <v>0</v>
      </c>
      <c r="E17" s="74">
        <f t="shared" si="1"/>
        <v>54000000000</v>
      </c>
      <c r="F17" s="74">
        <f t="shared" si="1"/>
        <v>1545500000</v>
      </c>
      <c r="G17" s="74">
        <f t="shared" si="1"/>
        <v>4640293894</v>
      </c>
      <c r="H17" s="74">
        <f t="shared" si="1"/>
        <v>0</v>
      </c>
      <c r="I17" s="74">
        <f t="shared" si="1"/>
        <v>227468427</v>
      </c>
      <c r="J17" s="74">
        <f t="shared" si="1"/>
        <v>0</v>
      </c>
      <c r="K17" s="74">
        <f t="shared" si="1"/>
        <v>10618394048</v>
      </c>
      <c r="L17" s="74">
        <f>SUM(L9:L16)</f>
        <v>71031656369</v>
      </c>
      <c r="M17" s="168">
        <v>0</v>
      </c>
    </row>
    <row r="18" spans="2:14" x14ac:dyDescent="0.3">
      <c r="B18" s="141">
        <f>+M8</f>
        <v>45838</v>
      </c>
      <c r="C18" s="74">
        <v>40000000000</v>
      </c>
      <c r="D18" s="74">
        <v>0</v>
      </c>
      <c r="E18" s="74">
        <v>40000000000</v>
      </c>
      <c r="F18" s="74">
        <v>988500000</v>
      </c>
      <c r="G18" s="74">
        <v>3150190025</v>
      </c>
      <c r="H18" s="74">
        <v>0</v>
      </c>
      <c r="I18" s="74">
        <v>227468427</v>
      </c>
      <c r="J18" s="74">
        <v>15065174752</v>
      </c>
      <c r="K18" s="74">
        <v>4941199735</v>
      </c>
      <c r="L18" s="74"/>
      <c r="M18" s="74">
        <f>SUM(M9:M16)</f>
        <v>65736683396</v>
      </c>
    </row>
    <row r="19" spans="2:14" x14ac:dyDescent="0.3">
      <c r="C19" s="23"/>
      <c r="D19" s="23"/>
      <c r="E19" s="23"/>
      <c r="F19" s="23"/>
      <c r="G19" s="23"/>
      <c r="H19" s="23"/>
      <c r="I19" s="23"/>
      <c r="J19" s="23"/>
      <c r="K19" s="23"/>
      <c r="L19" s="23"/>
      <c r="M19" s="23"/>
      <c r="N19" s="23"/>
    </row>
    <row r="20" spans="2:14" x14ac:dyDescent="0.3">
      <c r="B20" s="422" t="s">
        <v>237</v>
      </c>
      <c r="C20" s="422"/>
      <c r="D20" s="422"/>
      <c r="E20" s="422"/>
      <c r="F20" s="422"/>
      <c r="G20" s="422"/>
      <c r="H20" s="422"/>
      <c r="I20" s="422"/>
      <c r="J20" s="422"/>
      <c r="K20" s="422"/>
      <c r="L20" s="422"/>
      <c r="M20" s="422"/>
    </row>
  </sheetData>
  <mergeCells count="10">
    <mergeCell ref="B20:M20"/>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7" right="0.7" top="0.75" bottom="0.75" header="0.3" footer="0.3"/>
  <pageSetup scale="33" fitToHeight="0" orientation="portrait" r:id="rId1"/>
  <ignoredErrors>
    <ignoredError sqref="M18 L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M758"/>
  <sheetViews>
    <sheetView showGridLines="0" tabSelected="1" topLeftCell="A414" zoomScale="81" zoomScaleNormal="85" workbookViewId="0">
      <selection activeCell="D443" sqref="D443"/>
    </sheetView>
  </sheetViews>
  <sheetFormatPr baseColWidth="10" defaultColWidth="11.44140625" defaultRowHeight="14.4" x14ac:dyDescent="0.3"/>
  <cols>
    <col min="1" max="1" width="7.109375" style="1" bestFit="1" customWidth="1"/>
    <col min="2" max="2" width="41.44140625" style="1" customWidth="1"/>
    <col min="3" max="3" width="27.21875" style="1" customWidth="1"/>
    <col min="4" max="4" width="26.33203125" style="1" customWidth="1"/>
    <col min="5" max="5" width="24" style="1" customWidth="1"/>
    <col min="6" max="6" width="19.6640625" style="1" customWidth="1"/>
    <col min="7" max="9" width="27.33203125" style="1" customWidth="1"/>
    <col min="10" max="10" width="21.44140625" style="1" bestFit="1" customWidth="1"/>
    <col min="11" max="11" width="17.109375" style="1" bestFit="1" customWidth="1"/>
    <col min="12" max="13" width="17.6640625" style="1" customWidth="1"/>
    <col min="14" max="16384" width="11.44140625" style="1"/>
  </cols>
  <sheetData>
    <row r="1" spans="1:8" x14ac:dyDescent="0.3">
      <c r="A1" s="2"/>
    </row>
    <row r="2" spans="1:8" x14ac:dyDescent="0.3">
      <c r="B2" s="429" t="s">
        <v>0</v>
      </c>
      <c r="C2" s="429"/>
      <c r="D2" s="429"/>
      <c r="E2" s="429"/>
      <c r="F2" s="429"/>
    </row>
    <row r="3" spans="1:8" x14ac:dyDescent="0.3">
      <c r="B3" s="430" t="s">
        <v>640</v>
      </c>
      <c r="C3" s="430"/>
      <c r="D3" s="430"/>
      <c r="E3" s="430"/>
      <c r="F3" s="430"/>
    </row>
    <row r="4" spans="1:8" x14ac:dyDescent="0.3">
      <c r="B4" s="431" t="s">
        <v>4</v>
      </c>
      <c r="C4" s="431"/>
      <c r="D4" s="431"/>
      <c r="E4" s="431"/>
      <c r="F4" s="431"/>
    </row>
    <row r="5" spans="1:8" x14ac:dyDescent="0.3">
      <c r="B5" s="55"/>
      <c r="C5" s="55"/>
      <c r="D5" s="55"/>
      <c r="E5" s="55"/>
      <c r="F5" s="55"/>
    </row>
    <row r="6" spans="1:8" x14ac:dyDescent="0.3">
      <c r="B6" s="24" t="s">
        <v>5</v>
      </c>
      <c r="E6" s="57" t="s">
        <v>6</v>
      </c>
      <c r="F6" s="57"/>
      <c r="G6" s="57"/>
      <c r="H6" s="57"/>
    </row>
    <row r="7" spans="1:8" x14ac:dyDescent="0.3">
      <c r="B7" s="24" t="s">
        <v>7</v>
      </c>
      <c r="C7" s="24"/>
      <c r="D7" s="24"/>
      <c r="E7" s="1" t="s">
        <v>8</v>
      </c>
    </row>
    <row r="8" spans="1:8" x14ac:dyDescent="0.3">
      <c r="B8" s="24" t="s">
        <v>9</v>
      </c>
      <c r="C8" s="24"/>
      <c r="D8" s="24"/>
      <c r="E8" s="1" t="s">
        <v>10</v>
      </c>
    </row>
    <row r="9" spans="1:8" x14ac:dyDescent="0.3">
      <c r="B9" s="24" t="s">
        <v>11</v>
      </c>
      <c r="C9" s="24"/>
      <c r="D9" s="24"/>
      <c r="E9" s="1" t="s">
        <v>12</v>
      </c>
    </row>
    <row r="10" spans="1:8" x14ac:dyDescent="0.3">
      <c r="B10" s="24" t="s">
        <v>13</v>
      </c>
      <c r="C10" s="24"/>
      <c r="D10" s="24"/>
      <c r="E10" s="1" t="s">
        <v>14</v>
      </c>
    </row>
    <row r="11" spans="1:8" x14ac:dyDescent="0.3">
      <c r="B11" s="24" t="s">
        <v>15</v>
      </c>
      <c r="C11" s="24"/>
      <c r="D11" s="24"/>
      <c r="E11" s="1" t="s">
        <v>16</v>
      </c>
    </row>
    <row r="12" spans="1:8" x14ac:dyDescent="0.3">
      <c r="B12" s="24" t="s">
        <v>17</v>
      </c>
      <c r="C12" s="24"/>
      <c r="D12" s="24"/>
      <c r="E12" s="1" t="s">
        <v>18</v>
      </c>
    </row>
    <row r="13" spans="1:8" x14ac:dyDescent="0.3">
      <c r="B13" s="24" t="s">
        <v>19</v>
      </c>
      <c r="C13" s="24"/>
      <c r="D13" s="24"/>
      <c r="E13" s="1" t="s">
        <v>12</v>
      </c>
    </row>
    <row r="15" spans="1:8" x14ac:dyDescent="0.3">
      <c r="B15" s="431" t="s">
        <v>20</v>
      </c>
      <c r="C15" s="431"/>
      <c r="D15" s="431"/>
      <c r="E15" s="431"/>
      <c r="F15" s="431"/>
    </row>
    <row r="17" spans="2:8" x14ac:dyDescent="0.3">
      <c r="B17" s="432" t="s">
        <v>21</v>
      </c>
      <c r="C17" s="432"/>
      <c r="D17" s="432"/>
      <c r="E17" s="432"/>
      <c r="F17" s="432"/>
      <c r="G17" s="432"/>
      <c r="H17" s="432"/>
    </row>
    <row r="18" spans="2:8" x14ac:dyDescent="0.3">
      <c r="B18" s="432"/>
      <c r="C18" s="432"/>
      <c r="D18" s="432"/>
      <c r="E18" s="432"/>
      <c r="F18" s="432"/>
      <c r="G18" s="432"/>
      <c r="H18" s="432"/>
    </row>
    <row r="19" spans="2:8" x14ac:dyDescent="0.3">
      <c r="B19" s="432"/>
      <c r="C19" s="432"/>
      <c r="D19" s="432"/>
      <c r="E19" s="432"/>
      <c r="F19" s="432"/>
      <c r="G19" s="432"/>
      <c r="H19" s="432"/>
    </row>
    <row r="20" spans="2:8" x14ac:dyDescent="0.3">
      <c r="B20" s="432"/>
      <c r="C20" s="432"/>
      <c r="D20" s="432"/>
      <c r="E20" s="432"/>
      <c r="F20" s="432"/>
      <c r="G20" s="432"/>
      <c r="H20" s="432"/>
    </row>
    <row r="21" spans="2:8" x14ac:dyDescent="0.3">
      <c r="B21" s="432"/>
      <c r="C21" s="432"/>
      <c r="D21" s="432"/>
      <c r="E21" s="432"/>
      <c r="F21" s="432"/>
      <c r="G21" s="432"/>
      <c r="H21" s="432"/>
    </row>
    <row r="23" spans="2:8" x14ac:dyDescent="0.3">
      <c r="B23" s="447" t="s">
        <v>22</v>
      </c>
      <c r="C23" s="447"/>
      <c r="D23" s="447"/>
      <c r="E23" s="447"/>
      <c r="F23" s="447"/>
      <c r="G23" s="447"/>
      <c r="H23" s="447"/>
    </row>
    <row r="25" spans="2:8" x14ac:dyDescent="0.3">
      <c r="B25" s="423" t="s">
        <v>23</v>
      </c>
      <c r="C25" s="423"/>
      <c r="D25" s="3"/>
      <c r="E25" s="448" t="s">
        <v>24</v>
      </c>
      <c r="F25" s="448"/>
    </row>
    <row r="26" spans="2:8" x14ac:dyDescent="0.3">
      <c r="B26" s="448" t="s">
        <v>25</v>
      </c>
      <c r="C26" s="448"/>
      <c r="D26" s="53"/>
    </row>
    <row r="27" spans="2:8" x14ac:dyDescent="0.3">
      <c r="B27" s="434" t="s">
        <v>26</v>
      </c>
      <c r="C27" s="434"/>
      <c r="D27" s="57"/>
      <c r="E27" s="435" t="s">
        <v>27</v>
      </c>
      <c r="F27" s="435"/>
    </row>
    <row r="28" spans="2:8" x14ac:dyDescent="0.3">
      <c r="B28" s="434" t="s">
        <v>28</v>
      </c>
      <c r="C28" s="434"/>
      <c r="D28" s="57"/>
      <c r="E28" s="435" t="s">
        <v>29</v>
      </c>
      <c r="F28" s="435"/>
    </row>
    <row r="29" spans="2:8" x14ac:dyDescent="0.3">
      <c r="B29" s="434" t="s">
        <v>30</v>
      </c>
      <c r="C29" s="434"/>
      <c r="D29" s="57"/>
      <c r="E29" s="435" t="s">
        <v>31</v>
      </c>
      <c r="F29" s="435"/>
    </row>
    <row r="30" spans="2:8" x14ac:dyDescent="0.3">
      <c r="B30" s="434" t="s">
        <v>32</v>
      </c>
      <c r="C30" s="434"/>
      <c r="D30" s="57"/>
      <c r="E30" s="57" t="s">
        <v>33</v>
      </c>
      <c r="F30" s="54"/>
    </row>
    <row r="31" spans="2:8" x14ac:dyDescent="0.3">
      <c r="B31" s="433" t="s">
        <v>34</v>
      </c>
      <c r="C31" s="433"/>
      <c r="D31" s="155"/>
      <c r="E31" s="54"/>
      <c r="F31" s="54"/>
    </row>
    <row r="32" spans="2:8" x14ac:dyDescent="0.3">
      <c r="B32" s="434" t="s">
        <v>35</v>
      </c>
      <c r="C32" s="434"/>
      <c r="D32" s="57"/>
      <c r="E32" s="435" t="s">
        <v>36</v>
      </c>
      <c r="F32" s="435"/>
    </row>
    <row r="33" spans="2:8" x14ac:dyDescent="0.3">
      <c r="B33" s="434" t="s">
        <v>37</v>
      </c>
      <c r="C33" s="434"/>
      <c r="D33" s="434"/>
      <c r="E33" s="435" t="s">
        <v>526</v>
      </c>
      <c r="F33" s="435"/>
    </row>
    <row r="34" spans="2:8" x14ac:dyDescent="0.3">
      <c r="B34" s="57" t="s">
        <v>583</v>
      </c>
      <c r="C34" s="57"/>
      <c r="D34" s="57"/>
      <c r="E34" s="57" t="s">
        <v>681</v>
      </c>
      <c r="F34" s="57"/>
    </row>
    <row r="35" spans="2:8" x14ac:dyDescent="0.3">
      <c r="B35" s="57" t="s">
        <v>683</v>
      </c>
      <c r="C35" s="57"/>
      <c r="D35" s="57"/>
      <c r="E35" s="57" t="s">
        <v>682</v>
      </c>
      <c r="F35" s="57"/>
    </row>
    <row r="36" spans="2:8" x14ac:dyDescent="0.3">
      <c r="B36" s="434" t="s">
        <v>39</v>
      </c>
      <c r="C36" s="434"/>
      <c r="D36" s="57"/>
      <c r="E36" s="435" t="s">
        <v>562</v>
      </c>
      <c r="F36" s="435"/>
    </row>
    <row r="37" spans="2:8" x14ac:dyDescent="0.3">
      <c r="B37" s="434" t="s">
        <v>40</v>
      </c>
      <c r="C37" s="434"/>
      <c r="D37" s="57"/>
      <c r="E37" s="435" t="s">
        <v>41</v>
      </c>
      <c r="F37" s="435"/>
    </row>
    <row r="38" spans="2:8" x14ac:dyDescent="0.3">
      <c r="B38" s="57" t="s">
        <v>42</v>
      </c>
      <c r="C38" s="57"/>
      <c r="D38" s="57"/>
      <c r="E38" s="54" t="s">
        <v>680</v>
      </c>
      <c r="F38" s="54"/>
    </row>
    <row r="39" spans="2:8" x14ac:dyDescent="0.3">
      <c r="B39" s="57"/>
      <c r="C39" s="57"/>
      <c r="D39" s="57"/>
      <c r="E39" s="54"/>
      <c r="F39" s="54"/>
    </row>
    <row r="40" spans="2:8" ht="14.4" customHeight="1" x14ac:dyDescent="0.3">
      <c r="B40" s="273"/>
      <c r="C40" s="273"/>
      <c r="D40" s="273"/>
      <c r="E40" s="273"/>
      <c r="F40" s="273"/>
      <c r="G40" s="273"/>
      <c r="H40" s="273"/>
    </row>
    <row r="41" spans="2:8" x14ac:dyDescent="0.3">
      <c r="B41" s="53" t="s">
        <v>43</v>
      </c>
    </row>
    <row r="43" spans="2:8" x14ac:dyDescent="0.3">
      <c r="B43" s="432" t="s">
        <v>44</v>
      </c>
      <c r="C43" s="432"/>
      <c r="D43" s="432"/>
      <c r="E43" s="432"/>
      <c r="F43" s="432"/>
      <c r="G43" s="432"/>
      <c r="H43" s="432"/>
    </row>
    <row r="44" spans="2:8" x14ac:dyDescent="0.3">
      <c r="B44" s="432"/>
      <c r="C44" s="432"/>
      <c r="D44" s="432"/>
      <c r="E44" s="432"/>
      <c r="F44" s="432"/>
      <c r="G44" s="432"/>
      <c r="H44" s="432"/>
    </row>
    <row r="45" spans="2:8" x14ac:dyDescent="0.3">
      <c r="B45" s="24" t="s">
        <v>45</v>
      </c>
      <c r="E45" s="1" t="s">
        <v>46</v>
      </c>
    </row>
    <row r="46" spans="2:8" x14ac:dyDescent="0.3">
      <c r="B46" s="24" t="s">
        <v>47</v>
      </c>
      <c r="E46" s="1" t="s">
        <v>684</v>
      </c>
    </row>
    <row r="47" spans="2:8" x14ac:dyDescent="0.3">
      <c r="B47" s="24" t="s">
        <v>48</v>
      </c>
      <c r="E47" s="1" t="s">
        <v>641</v>
      </c>
    </row>
    <row r="48" spans="2:8" x14ac:dyDescent="0.3">
      <c r="B48" s="24" t="s">
        <v>49</v>
      </c>
      <c r="E48" s="1" t="s">
        <v>50</v>
      </c>
    </row>
    <row r="50" spans="2:8" x14ac:dyDescent="0.3">
      <c r="B50" s="436" t="s">
        <v>51</v>
      </c>
      <c r="C50" s="437"/>
      <c r="D50" s="437"/>
      <c r="E50" s="437"/>
      <c r="F50" s="437"/>
      <c r="G50" s="437"/>
      <c r="H50" s="438"/>
    </row>
    <row r="51" spans="2:8" ht="28.8" x14ac:dyDescent="0.3">
      <c r="B51" s="210" t="s">
        <v>52</v>
      </c>
      <c r="C51" s="210" t="s">
        <v>53</v>
      </c>
      <c r="D51" s="210" t="s">
        <v>54</v>
      </c>
      <c r="E51" s="210" t="s">
        <v>55</v>
      </c>
      <c r="F51" s="210" t="s">
        <v>56</v>
      </c>
      <c r="G51" s="211" t="s">
        <v>57</v>
      </c>
      <c r="H51" s="212" t="s">
        <v>58</v>
      </c>
    </row>
    <row r="52" spans="2:8" x14ac:dyDescent="0.3">
      <c r="B52" s="213">
        <v>1</v>
      </c>
      <c r="C52" s="213" t="s">
        <v>59</v>
      </c>
      <c r="D52" s="137">
        <v>22570</v>
      </c>
      <c r="E52" s="214" t="s">
        <v>60</v>
      </c>
      <c r="F52" s="215">
        <v>112850</v>
      </c>
      <c r="G52" s="137">
        <v>22570000000</v>
      </c>
      <c r="H52" s="216">
        <v>0.41796296296296298</v>
      </c>
    </row>
    <row r="53" spans="2:8" x14ac:dyDescent="0.3">
      <c r="B53" s="213">
        <v>2</v>
      </c>
      <c r="C53" s="213" t="s">
        <v>59</v>
      </c>
      <c r="D53" s="137">
        <v>21430</v>
      </c>
      <c r="E53" s="214" t="s">
        <v>61</v>
      </c>
      <c r="F53" s="215">
        <v>21430</v>
      </c>
      <c r="G53" s="137">
        <v>21430000000</v>
      </c>
      <c r="H53" s="216">
        <v>0.39685185185185184</v>
      </c>
    </row>
    <row r="54" spans="2:8" x14ac:dyDescent="0.3">
      <c r="B54" s="213">
        <v>3</v>
      </c>
      <c r="C54" s="213" t="s">
        <v>59</v>
      </c>
      <c r="D54" s="137">
        <v>2000</v>
      </c>
      <c r="E54" s="214" t="s">
        <v>62</v>
      </c>
      <c r="F54" s="215">
        <v>0</v>
      </c>
      <c r="G54" s="137">
        <v>2000000000</v>
      </c>
      <c r="H54" s="216">
        <v>3.7037037037037035E-2</v>
      </c>
    </row>
    <row r="55" spans="2:8" x14ac:dyDescent="0.3">
      <c r="B55" s="213">
        <v>4</v>
      </c>
      <c r="C55" s="213" t="s">
        <v>59</v>
      </c>
      <c r="D55" s="137">
        <v>2000</v>
      </c>
      <c r="E55" s="214" t="s">
        <v>63</v>
      </c>
      <c r="F55" s="215">
        <v>0</v>
      </c>
      <c r="G55" s="137">
        <v>2000000000</v>
      </c>
      <c r="H55" s="216">
        <v>3.7037037037037035E-2</v>
      </c>
    </row>
    <row r="56" spans="2:8" x14ac:dyDescent="0.3">
      <c r="B56" s="213">
        <v>5</v>
      </c>
      <c r="C56" s="217" t="s">
        <v>59</v>
      </c>
      <c r="D56" s="137">
        <v>2000</v>
      </c>
      <c r="E56" s="214" t="s">
        <v>64</v>
      </c>
      <c r="F56" s="215">
        <v>0</v>
      </c>
      <c r="G56" s="137">
        <v>2000000000</v>
      </c>
      <c r="H56" s="216">
        <v>3.7037037037037035E-2</v>
      </c>
    </row>
    <row r="57" spans="2:8" x14ac:dyDescent="0.3">
      <c r="B57" s="213">
        <v>6</v>
      </c>
      <c r="C57" s="217" t="s">
        <v>59</v>
      </c>
      <c r="D57" s="137">
        <v>2000</v>
      </c>
      <c r="E57" s="214" t="s">
        <v>560</v>
      </c>
      <c r="F57" s="215">
        <v>0</v>
      </c>
      <c r="G57" s="137">
        <v>2000000000</v>
      </c>
      <c r="H57" s="216">
        <v>3.7037037037037035E-2</v>
      </c>
    </row>
    <row r="58" spans="2:8" x14ac:dyDescent="0.3">
      <c r="B58" s="213">
        <v>7</v>
      </c>
      <c r="C58" s="217" t="s">
        <v>59</v>
      </c>
      <c r="D58" s="137">
        <v>2000</v>
      </c>
      <c r="E58" s="214" t="s">
        <v>561</v>
      </c>
      <c r="F58" s="215">
        <v>0</v>
      </c>
      <c r="G58" s="137">
        <v>2000000000</v>
      </c>
      <c r="H58" s="216">
        <v>3.7037037037037035E-2</v>
      </c>
    </row>
    <row r="59" spans="2:8" x14ac:dyDescent="0.3">
      <c r="B59" s="439" t="s">
        <v>65</v>
      </c>
      <c r="C59" s="440"/>
      <c r="D59" s="74">
        <f>SUM(D52:D58)</f>
        <v>54000</v>
      </c>
      <c r="E59" s="218"/>
      <c r="F59" s="71">
        <f>SUM(F52:F58)</f>
        <v>134280</v>
      </c>
      <c r="G59" s="71">
        <f>SUM(G52:G58)</f>
        <v>54000000000</v>
      </c>
      <c r="H59" s="219">
        <f>SUM(H52:H58)</f>
        <v>0.99999999999999978</v>
      </c>
    </row>
    <row r="61" spans="2:8" x14ac:dyDescent="0.3">
      <c r="B61" s="436" t="s">
        <v>66</v>
      </c>
      <c r="C61" s="437"/>
      <c r="D61" s="437"/>
      <c r="E61" s="437"/>
      <c r="F61" s="437"/>
      <c r="G61" s="437"/>
      <c r="H61" s="438"/>
    </row>
    <row r="62" spans="2:8" ht="28.8" x14ac:dyDescent="0.3">
      <c r="B62" s="210" t="s">
        <v>52</v>
      </c>
      <c r="C62" s="210" t="s">
        <v>53</v>
      </c>
      <c r="D62" s="210" t="s">
        <v>54</v>
      </c>
      <c r="E62" s="210" t="s">
        <v>55</v>
      </c>
      <c r="F62" s="210" t="s">
        <v>56</v>
      </c>
      <c r="G62" s="211" t="s">
        <v>57</v>
      </c>
      <c r="H62" s="212" t="s">
        <v>67</v>
      </c>
    </row>
    <row r="63" spans="2:8" x14ac:dyDescent="0.3">
      <c r="B63" s="213">
        <v>1</v>
      </c>
      <c r="C63" s="220" t="s">
        <v>59</v>
      </c>
      <c r="D63" s="168">
        <v>24000</v>
      </c>
      <c r="E63" s="214" t="s">
        <v>60</v>
      </c>
      <c r="F63" s="215">
        <v>120000</v>
      </c>
      <c r="G63" s="137">
        <v>24000000000</v>
      </c>
      <c r="H63" s="216">
        <v>0.4329785314811474</v>
      </c>
    </row>
    <row r="64" spans="2:8" x14ac:dyDescent="0.3">
      <c r="B64" s="213">
        <v>2</v>
      </c>
      <c r="C64" s="220" t="s">
        <v>59</v>
      </c>
      <c r="D64" s="168">
        <v>21430</v>
      </c>
      <c r="E64" s="214" t="s">
        <v>61</v>
      </c>
      <c r="F64" s="215">
        <v>21430</v>
      </c>
      <c r="G64" s="137">
        <v>21430000000</v>
      </c>
      <c r="H64" s="216">
        <v>0.38661374706837454</v>
      </c>
    </row>
    <row r="65" spans="2:8" x14ac:dyDescent="0.3">
      <c r="B65" s="213">
        <v>3</v>
      </c>
      <c r="C65" s="220" t="s">
        <v>59</v>
      </c>
      <c r="D65" s="168">
        <v>2000</v>
      </c>
      <c r="E65" s="214" t="s">
        <v>62</v>
      </c>
      <c r="F65" s="215">
        <v>0</v>
      </c>
      <c r="G65" s="137">
        <v>2000000000</v>
      </c>
      <c r="H65" s="216">
        <v>3.6081544290095614E-2</v>
      </c>
    </row>
    <row r="66" spans="2:8" x14ac:dyDescent="0.3">
      <c r="B66" s="213">
        <v>4</v>
      </c>
      <c r="C66" s="220" t="s">
        <v>59</v>
      </c>
      <c r="D66" s="168">
        <v>2000</v>
      </c>
      <c r="E66" s="214" t="s">
        <v>63</v>
      </c>
      <c r="F66" s="215">
        <v>0</v>
      </c>
      <c r="G66" s="137">
        <v>2000000000</v>
      </c>
      <c r="H66" s="216">
        <v>3.6081544290095614E-2</v>
      </c>
    </row>
    <row r="67" spans="2:8" x14ac:dyDescent="0.3">
      <c r="B67" s="213">
        <v>5</v>
      </c>
      <c r="C67" s="221" t="s">
        <v>59</v>
      </c>
      <c r="D67" s="168">
        <v>2000</v>
      </c>
      <c r="E67" s="214" t="s">
        <v>64</v>
      </c>
      <c r="F67" s="215">
        <v>0</v>
      </c>
      <c r="G67" s="137">
        <v>2000000000</v>
      </c>
      <c r="H67" s="216">
        <v>3.6081544290095614E-2</v>
      </c>
    </row>
    <row r="68" spans="2:8" x14ac:dyDescent="0.3">
      <c r="B68" s="389">
        <v>6</v>
      </c>
      <c r="C68" s="221" t="s">
        <v>59</v>
      </c>
      <c r="D68" s="168">
        <v>2000</v>
      </c>
      <c r="E68" s="214" t="s">
        <v>560</v>
      </c>
      <c r="F68" s="215">
        <v>0</v>
      </c>
      <c r="G68" s="137">
        <v>2000000000</v>
      </c>
      <c r="H68" s="216">
        <v>3.6081544290095614E-2</v>
      </c>
    </row>
    <row r="69" spans="2:8" x14ac:dyDescent="0.3">
      <c r="B69" s="389">
        <v>7</v>
      </c>
      <c r="C69" s="221" t="s">
        <v>59</v>
      </c>
      <c r="D69" s="168">
        <v>2000</v>
      </c>
      <c r="E69" s="214" t="s">
        <v>561</v>
      </c>
      <c r="F69" s="215">
        <v>0</v>
      </c>
      <c r="G69" s="137">
        <v>2000000000</v>
      </c>
      <c r="H69" s="216">
        <v>3.6081544290095614E-2</v>
      </c>
    </row>
    <row r="70" spans="2:8" x14ac:dyDescent="0.3">
      <c r="B70" s="439" t="s">
        <v>65</v>
      </c>
      <c r="C70" s="440"/>
      <c r="D70" s="74">
        <f>SUM(D63:D69)</f>
        <v>55430</v>
      </c>
      <c r="E70" s="218"/>
      <c r="F70" s="71">
        <f>SUM(F63:F69)</f>
        <v>141430</v>
      </c>
      <c r="G70" s="71">
        <f>SUM(G63:G69)</f>
        <v>55430000000</v>
      </c>
      <c r="H70" s="219">
        <f>SUM(H63:H69)</f>
        <v>0.99999999999999989</v>
      </c>
    </row>
    <row r="71" spans="2:8" x14ac:dyDescent="0.3">
      <c r="B71" s="449" t="s">
        <v>68</v>
      </c>
      <c r="C71" s="449"/>
      <c r="D71" s="449"/>
      <c r="E71" s="449"/>
    </row>
    <row r="75" spans="2:8" x14ac:dyDescent="0.3">
      <c r="B75" s="447" t="s">
        <v>69</v>
      </c>
      <c r="C75" s="447"/>
      <c r="D75" s="447"/>
      <c r="E75" s="447"/>
      <c r="F75" s="447"/>
      <c r="G75" s="447"/>
      <c r="H75" s="447"/>
    </row>
    <row r="77" spans="2:8" x14ac:dyDescent="0.3">
      <c r="B77" s="1" t="s">
        <v>5</v>
      </c>
      <c r="D77" s="1" t="s">
        <v>70</v>
      </c>
    </row>
    <row r="78" spans="2:8" x14ac:dyDescent="0.3">
      <c r="B78" s="1" t="s">
        <v>7</v>
      </c>
      <c r="D78" s="1" t="s">
        <v>71</v>
      </c>
    </row>
    <row r="79" spans="2:8" x14ac:dyDescent="0.3">
      <c r="B79" s="1" t="s">
        <v>72</v>
      </c>
      <c r="D79" s="1" t="s">
        <v>73</v>
      </c>
    </row>
    <row r="80" spans="2:8" x14ac:dyDescent="0.3">
      <c r="B80" s="1" t="s">
        <v>13</v>
      </c>
      <c r="D80" s="1" t="s">
        <v>74</v>
      </c>
    </row>
    <row r="81" spans="2:8" x14ac:dyDescent="0.3">
      <c r="B81" s="24"/>
    </row>
    <row r="82" spans="2:8" x14ac:dyDescent="0.3">
      <c r="B82" s="431" t="s">
        <v>75</v>
      </c>
      <c r="C82" s="431"/>
      <c r="D82" s="431"/>
      <c r="E82" s="431"/>
      <c r="F82" s="431"/>
      <c r="G82" s="431"/>
      <c r="H82" s="431"/>
    </row>
    <row r="84" spans="2:8" x14ac:dyDescent="0.3">
      <c r="B84" s="431" t="s">
        <v>76</v>
      </c>
      <c r="C84" s="431"/>
      <c r="D84" s="431"/>
      <c r="E84" s="431"/>
      <c r="F84" s="431"/>
      <c r="G84" s="431"/>
      <c r="H84" s="431"/>
    </row>
    <row r="85" spans="2:8" x14ac:dyDescent="0.3">
      <c r="B85" s="24" t="s">
        <v>77</v>
      </c>
      <c r="D85" s="1" t="s">
        <v>78</v>
      </c>
    </row>
    <row r="86" spans="2:8" x14ac:dyDescent="0.3">
      <c r="B86" s="24" t="s">
        <v>72</v>
      </c>
      <c r="D86" s="1" t="s">
        <v>12</v>
      </c>
    </row>
    <row r="87" spans="2:8" x14ac:dyDescent="0.3">
      <c r="B87" s="24" t="s">
        <v>79</v>
      </c>
      <c r="D87" s="1" t="s">
        <v>80</v>
      </c>
    </row>
    <row r="88" spans="2:8" x14ac:dyDescent="0.3">
      <c r="B88" s="24" t="s">
        <v>81</v>
      </c>
      <c r="D88" s="166">
        <v>0.84909999999999997</v>
      </c>
      <c r="E88" s="166"/>
    </row>
    <row r="89" spans="2:8" x14ac:dyDescent="0.3">
      <c r="B89" s="24" t="s">
        <v>82</v>
      </c>
      <c r="D89" s="166">
        <v>0.84809999999999997</v>
      </c>
      <c r="E89" s="166"/>
    </row>
    <row r="90" spans="2:8" x14ac:dyDescent="0.3">
      <c r="B90" s="431" t="s">
        <v>83</v>
      </c>
      <c r="C90" s="431"/>
      <c r="D90" s="431"/>
      <c r="E90" s="431"/>
      <c r="F90" s="431"/>
      <c r="G90" s="431"/>
      <c r="H90" s="431"/>
    </row>
    <row r="91" spans="2:8" x14ac:dyDescent="0.3">
      <c r="B91" s="24" t="s">
        <v>84</v>
      </c>
      <c r="D91" s="1" t="s">
        <v>645</v>
      </c>
    </row>
    <row r="92" spans="2:8" x14ac:dyDescent="0.3">
      <c r="B92" s="24" t="s">
        <v>85</v>
      </c>
      <c r="D92" s="1" t="s">
        <v>642</v>
      </c>
    </row>
    <row r="93" spans="2:8" x14ac:dyDescent="0.3">
      <c r="B93" s="24" t="s">
        <v>86</v>
      </c>
      <c r="D93" s="1" t="s">
        <v>643</v>
      </c>
    </row>
    <row r="94" spans="2:8" x14ac:dyDescent="0.3">
      <c r="B94" s="24" t="s">
        <v>87</v>
      </c>
      <c r="D94" s="1" t="s">
        <v>644</v>
      </c>
    </row>
    <row r="95" spans="2:8" x14ac:dyDescent="0.3">
      <c r="B95" s="24" t="s">
        <v>88</v>
      </c>
      <c r="D95" s="1" t="s">
        <v>89</v>
      </c>
    </row>
    <row r="96" spans="2:8" x14ac:dyDescent="0.3">
      <c r="B96" s="24" t="s">
        <v>90</v>
      </c>
      <c r="D96" s="1" t="s">
        <v>35</v>
      </c>
    </row>
    <row r="97" spans="1:8" x14ac:dyDescent="0.3">
      <c r="B97" s="24" t="s">
        <v>38</v>
      </c>
      <c r="D97" s="1" t="s">
        <v>37</v>
      </c>
    </row>
    <row r="98" spans="1:8" x14ac:dyDescent="0.3">
      <c r="B98" s="24" t="s">
        <v>682</v>
      </c>
      <c r="D98" s="1" t="s">
        <v>683</v>
      </c>
    </row>
    <row r="99" spans="1:8" x14ac:dyDescent="0.3">
      <c r="B99" s="24" t="s">
        <v>562</v>
      </c>
      <c r="C99" s="24"/>
      <c r="D99" s="434" t="s">
        <v>39</v>
      </c>
      <c r="E99" s="434"/>
    </row>
    <row r="100" spans="1:8" x14ac:dyDescent="0.3">
      <c r="B100" s="24" t="s">
        <v>41</v>
      </c>
      <c r="C100" s="24"/>
      <c r="D100" s="1" t="s">
        <v>40</v>
      </c>
    </row>
    <row r="101" spans="1:8" x14ac:dyDescent="0.3">
      <c r="B101" s="24" t="s">
        <v>575</v>
      </c>
      <c r="C101" s="24"/>
      <c r="D101" s="1" t="s">
        <v>91</v>
      </c>
    </row>
    <row r="102" spans="1:8" x14ac:dyDescent="0.3">
      <c r="B102" s="24" t="s">
        <v>647</v>
      </c>
      <c r="C102" s="24"/>
      <c r="D102" s="57" t="s">
        <v>42</v>
      </c>
    </row>
    <row r="103" spans="1:8" x14ac:dyDescent="0.3">
      <c r="B103" s="454"/>
      <c r="C103" s="454"/>
      <c r="D103" s="454"/>
      <c r="E103" s="454"/>
      <c r="F103" s="454"/>
      <c r="G103" s="454"/>
      <c r="H103" s="454"/>
    </row>
    <row r="105" spans="1:8" x14ac:dyDescent="0.3">
      <c r="A105" s="2"/>
    </row>
    <row r="106" spans="1:8" x14ac:dyDescent="0.3">
      <c r="B106" s="423" t="s">
        <v>92</v>
      </c>
      <c r="C106" s="423"/>
      <c r="D106" s="423"/>
      <c r="E106" s="423"/>
      <c r="F106" s="423"/>
      <c r="G106" s="423"/>
      <c r="H106" s="423"/>
    </row>
    <row r="107" spans="1:8" x14ac:dyDescent="0.3">
      <c r="B107" s="450" t="s">
        <v>646</v>
      </c>
      <c r="C107" s="450"/>
      <c r="D107" s="450"/>
      <c r="E107" s="450"/>
      <c r="F107" s="450"/>
      <c r="G107" s="450"/>
      <c r="H107" s="450"/>
    </row>
    <row r="109" spans="1:8" x14ac:dyDescent="0.3">
      <c r="B109" s="431" t="s">
        <v>257</v>
      </c>
      <c r="C109" s="431"/>
      <c r="D109" s="431"/>
      <c r="E109" s="431"/>
      <c r="F109" s="431"/>
      <c r="G109" s="431"/>
      <c r="H109" s="431"/>
    </row>
    <row r="111" spans="1:8" ht="15" customHeight="1" x14ac:dyDescent="0.3">
      <c r="B111" s="451" t="s">
        <v>662</v>
      </c>
      <c r="C111" s="451"/>
      <c r="D111" s="451"/>
      <c r="E111" s="451"/>
      <c r="F111" s="451"/>
      <c r="G111" s="451"/>
      <c r="H111" s="451"/>
    </row>
    <row r="112" spans="1:8" x14ac:dyDescent="0.3">
      <c r="B112" s="451"/>
      <c r="C112" s="451"/>
      <c r="D112" s="451"/>
      <c r="E112" s="451"/>
      <c r="F112" s="451"/>
      <c r="G112" s="451"/>
      <c r="H112" s="451"/>
    </row>
    <row r="113" spans="2:8" x14ac:dyDescent="0.3">
      <c r="B113" s="55" t="s">
        <v>258</v>
      </c>
      <c r="C113" s="55"/>
      <c r="D113" s="55"/>
      <c r="E113" s="55"/>
      <c r="F113" s="55"/>
      <c r="G113" s="55"/>
      <c r="H113" s="55"/>
    </row>
    <row r="115" spans="2:8" x14ac:dyDescent="0.3">
      <c r="B115" s="447" t="s">
        <v>259</v>
      </c>
      <c r="C115" s="447"/>
      <c r="D115" s="447"/>
      <c r="E115" s="447"/>
      <c r="F115" s="447"/>
      <c r="G115" s="447"/>
      <c r="H115" s="447"/>
    </row>
    <row r="116" spans="2:8" x14ac:dyDescent="0.3">
      <c r="B116" s="452" t="s">
        <v>260</v>
      </c>
      <c r="C116" s="453"/>
      <c r="D116" s="453"/>
      <c r="E116" s="453"/>
      <c r="F116" s="453"/>
      <c r="G116" s="453"/>
      <c r="H116" s="453"/>
    </row>
    <row r="117" spans="2:8" x14ac:dyDescent="0.3">
      <c r="B117" s="453"/>
      <c r="C117" s="453"/>
      <c r="D117" s="453"/>
      <c r="E117" s="453"/>
      <c r="F117" s="453"/>
      <c r="G117" s="453"/>
      <c r="H117" s="453"/>
    </row>
    <row r="118" spans="2:8" x14ac:dyDescent="0.3">
      <c r="B118" s="453"/>
      <c r="C118" s="453"/>
      <c r="D118" s="453"/>
      <c r="E118" s="453"/>
      <c r="F118" s="453"/>
      <c r="G118" s="453"/>
      <c r="H118" s="453"/>
    </row>
    <row r="119" spans="2:8" x14ac:dyDescent="0.3">
      <c r="B119" s="453"/>
      <c r="C119" s="453"/>
      <c r="D119" s="453"/>
      <c r="E119" s="453"/>
      <c r="F119" s="453"/>
      <c r="G119" s="453"/>
      <c r="H119" s="453"/>
    </row>
    <row r="120" spans="2:8" x14ac:dyDescent="0.3">
      <c r="B120" s="453"/>
      <c r="C120" s="453"/>
      <c r="D120" s="453"/>
      <c r="E120" s="453"/>
      <c r="F120" s="453"/>
      <c r="G120" s="453"/>
      <c r="H120" s="453"/>
    </row>
    <row r="121" spans="2:8" x14ac:dyDescent="0.3">
      <c r="B121" s="453"/>
      <c r="C121" s="453"/>
      <c r="D121" s="453"/>
      <c r="E121" s="453"/>
      <c r="F121" s="453"/>
      <c r="G121" s="453"/>
      <c r="H121" s="453"/>
    </row>
    <row r="122" spans="2:8" x14ac:dyDescent="0.3">
      <c r="B122" s="453"/>
      <c r="C122" s="453"/>
      <c r="D122" s="453"/>
      <c r="E122" s="453"/>
      <c r="F122" s="453"/>
      <c r="G122" s="453"/>
      <c r="H122" s="453"/>
    </row>
    <row r="123" spans="2:8" x14ac:dyDescent="0.3">
      <c r="B123" s="453"/>
      <c r="C123" s="453"/>
      <c r="D123" s="453"/>
      <c r="E123" s="453"/>
      <c r="F123" s="453"/>
      <c r="G123" s="453"/>
      <c r="H123" s="453"/>
    </row>
    <row r="124" spans="2:8" x14ac:dyDescent="0.3">
      <c r="B124" s="453"/>
      <c r="C124" s="453"/>
      <c r="D124" s="453"/>
      <c r="E124" s="453"/>
      <c r="F124" s="453"/>
      <c r="G124" s="453"/>
      <c r="H124" s="453"/>
    </row>
    <row r="125" spans="2:8" x14ac:dyDescent="0.3">
      <c r="B125" s="453"/>
      <c r="C125" s="453"/>
      <c r="D125" s="453"/>
      <c r="E125" s="453"/>
      <c r="F125" s="453"/>
      <c r="G125" s="453"/>
      <c r="H125" s="453"/>
    </row>
    <row r="126" spans="2:8" x14ac:dyDescent="0.3">
      <c r="B126" s="453"/>
      <c r="C126" s="453"/>
      <c r="D126" s="453"/>
      <c r="E126" s="453"/>
      <c r="F126" s="453"/>
      <c r="G126" s="453"/>
      <c r="H126" s="453"/>
    </row>
    <row r="127" spans="2:8" x14ac:dyDescent="0.3">
      <c r="B127" s="453"/>
      <c r="C127" s="453"/>
      <c r="D127" s="453"/>
      <c r="E127" s="453"/>
      <c r="F127" s="453"/>
      <c r="G127" s="453"/>
      <c r="H127" s="453"/>
    </row>
    <row r="129" spans="2:11" x14ac:dyDescent="0.3">
      <c r="B129" s="431" t="s">
        <v>261</v>
      </c>
      <c r="C129" s="431"/>
      <c r="D129" s="431"/>
      <c r="E129" s="431"/>
      <c r="F129" s="431"/>
      <c r="G129" s="431"/>
      <c r="H129" s="431"/>
    </row>
    <row r="131" spans="2:11" ht="43.2" x14ac:dyDescent="0.3">
      <c r="B131" s="441" t="s">
        <v>262</v>
      </c>
      <c r="C131" s="442"/>
      <c r="D131" s="443"/>
      <c r="E131" s="25" t="s">
        <v>263</v>
      </c>
      <c r="F131" s="25" t="s">
        <v>264</v>
      </c>
      <c r="G131" s="25" t="s">
        <v>265</v>
      </c>
      <c r="H131" s="25" t="s">
        <v>266</v>
      </c>
    </row>
    <row r="132" spans="2:11" ht="32.1" customHeight="1" x14ac:dyDescent="0.3">
      <c r="B132" s="444" t="s">
        <v>267</v>
      </c>
      <c r="C132" s="445"/>
      <c r="D132" s="446"/>
      <c r="E132" s="163">
        <v>24495200000</v>
      </c>
      <c r="F132" s="164">
        <v>0.84909999999999997</v>
      </c>
      <c r="G132" s="164">
        <v>0.4536</v>
      </c>
      <c r="H132" s="165" t="s">
        <v>268</v>
      </c>
      <c r="I132" s="104"/>
      <c r="J132" s="37"/>
      <c r="K132" s="37"/>
    </row>
    <row r="133" spans="2:11" x14ac:dyDescent="0.3">
      <c r="F133" s="166"/>
      <c r="G133" s="166"/>
      <c r="I133" s="166"/>
      <c r="J133" s="37"/>
    </row>
    <row r="134" spans="2:11" x14ac:dyDescent="0.3">
      <c r="B134" s="431" t="s">
        <v>269</v>
      </c>
      <c r="C134" s="431"/>
      <c r="D134" s="431"/>
      <c r="E134" s="431"/>
      <c r="F134" s="431"/>
      <c r="G134" s="431"/>
      <c r="H134" s="431"/>
    </row>
    <row r="135" spans="2:11" x14ac:dyDescent="0.3">
      <c r="K135" s="38"/>
    </row>
    <row r="136" spans="2:11" x14ac:dyDescent="0.3">
      <c r="B136" s="431" t="s">
        <v>270</v>
      </c>
      <c r="C136" s="431"/>
      <c r="D136" s="431"/>
      <c r="E136" s="431"/>
      <c r="F136" s="431"/>
      <c r="G136" s="431"/>
      <c r="H136" s="431"/>
    </row>
    <row r="138" spans="2:11" ht="16.5" customHeight="1" x14ac:dyDescent="0.3">
      <c r="B138" s="456" t="s">
        <v>271</v>
      </c>
      <c r="C138" s="456"/>
      <c r="D138" s="456"/>
      <c r="E138" s="456"/>
      <c r="F138" s="456"/>
      <c r="G138" s="456"/>
      <c r="H138" s="456"/>
    </row>
    <row r="139" spans="2:11" ht="16.5" customHeight="1" x14ac:dyDescent="0.3">
      <c r="B139" s="456"/>
      <c r="C139" s="456"/>
      <c r="D139" s="456"/>
      <c r="E139" s="456"/>
      <c r="F139" s="456"/>
      <c r="G139" s="456"/>
      <c r="H139" s="456"/>
    </row>
    <row r="140" spans="2:11" ht="16.5" customHeight="1" x14ac:dyDescent="0.3">
      <c r="B140" s="456"/>
      <c r="C140" s="456"/>
      <c r="D140" s="456"/>
      <c r="E140" s="456"/>
      <c r="F140" s="456"/>
      <c r="G140" s="456"/>
      <c r="H140" s="456"/>
    </row>
    <row r="141" spans="2:11" ht="16.5" customHeight="1" x14ac:dyDescent="0.3">
      <c r="B141" s="456"/>
      <c r="C141" s="456"/>
      <c r="D141" s="456"/>
      <c r="E141" s="456"/>
      <c r="F141" s="456"/>
      <c r="G141" s="456"/>
      <c r="H141" s="456"/>
    </row>
    <row r="142" spans="2:11" ht="16.5" customHeight="1" x14ac:dyDescent="0.3">
      <c r="B142" s="456"/>
      <c r="C142" s="456"/>
      <c r="D142" s="456"/>
      <c r="E142" s="456"/>
      <c r="F142" s="456"/>
      <c r="G142" s="456"/>
      <c r="H142" s="456"/>
    </row>
    <row r="143" spans="2:11" ht="16.5" customHeight="1" x14ac:dyDescent="0.3">
      <c r="B143" s="456"/>
      <c r="C143" s="456"/>
      <c r="D143" s="456"/>
      <c r="E143" s="456"/>
      <c r="F143" s="456"/>
      <c r="G143" s="456"/>
      <c r="H143" s="456"/>
    </row>
    <row r="145" spans="2:8" x14ac:dyDescent="0.3">
      <c r="B145" s="431" t="s">
        <v>272</v>
      </c>
      <c r="C145" s="431"/>
      <c r="D145" s="431"/>
      <c r="E145" s="431"/>
      <c r="F145" s="431"/>
      <c r="G145" s="431"/>
      <c r="H145" s="431"/>
    </row>
    <row r="147" spans="2:8" x14ac:dyDescent="0.3">
      <c r="B147" s="457" t="s">
        <v>273</v>
      </c>
      <c r="C147" s="457"/>
      <c r="D147" s="457"/>
      <c r="E147" s="457"/>
      <c r="F147" s="457"/>
      <c r="G147" s="457"/>
      <c r="H147" s="457"/>
    </row>
    <row r="148" spans="2:8" x14ac:dyDescent="0.3">
      <c r="B148" s="457"/>
      <c r="C148" s="457"/>
      <c r="D148" s="457"/>
      <c r="E148" s="457"/>
      <c r="F148" s="457"/>
      <c r="G148" s="457"/>
      <c r="H148" s="457"/>
    </row>
    <row r="150" spans="2:8" x14ac:dyDescent="0.3">
      <c r="B150" s="53" t="s">
        <v>274</v>
      </c>
      <c r="C150" s="53"/>
      <c r="D150" s="53"/>
      <c r="E150" s="53"/>
      <c r="F150" s="53"/>
      <c r="G150" s="53"/>
      <c r="H150" s="53"/>
    </row>
    <row r="152" spans="2:8" x14ac:dyDescent="0.3">
      <c r="B152" s="435" t="s">
        <v>275</v>
      </c>
      <c r="C152" s="435"/>
      <c r="D152" s="435"/>
      <c r="E152" s="435"/>
      <c r="F152" s="435"/>
      <c r="G152" s="435"/>
      <c r="H152" s="435"/>
    </row>
    <row r="153" spans="2:8" x14ac:dyDescent="0.3">
      <c r="B153" s="435"/>
      <c r="C153" s="435"/>
      <c r="D153" s="435"/>
      <c r="E153" s="435"/>
      <c r="F153" s="435"/>
      <c r="G153" s="435"/>
      <c r="H153" s="435"/>
    </row>
    <row r="155" spans="2:8" x14ac:dyDescent="0.3">
      <c r="B155" s="431" t="s">
        <v>276</v>
      </c>
      <c r="C155" s="431"/>
      <c r="D155" s="431"/>
      <c r="E155" s="431"/>
      <c r="F155" s="431"/>
      <c r="G155" s="431"/>
      <c r="H155" s="431"/>
    </row>
    <row r="157" spans="2:8" x14ac:dyDescent="0.3">
      <c r="B157" s="452" t="s">
        <v>277</v>
      </c>
      <c r="C157" s="452"/>
      <c r="D157" s="452"/>
      <c r="E157" s="452"/>
      <c r="F157" s="452"/>
      <c r="G157" s="452"/>
      <c r="H157" s="452"/>
    </row>
    <row r="158" spans="2:8" x14ac:dyDescent="0.3">
      <c r="B158" s="452"/>
      <c r="C158" s="452"/>
      <c r="D158" s="452"/>
      <c r="E158" s="452"/>
      <c r="F158" s="452"/>
      <c r="G158" s="452"/>
      <c r="H158" s="452"/>
    </row>
    <row r="159" spans="2:8" x14ac:dyDescent="0.3">
      <c r="B159" s="452"/>
      <c r="C159" s="452"/>
      <c r="D159" s="452"/>
      <c r="E159" s="452"/>
      <c r="F159" s="452"/>
      <c r="G159" s="452"/>
      <c r="H159" s="452"/>
    </row>
    <row r="160" spans="2:8" x14ac:dyDescent="0.3">
      <c r="B160" s="452"/>
      <c r="C160" s="452"/>
      <c r="D160" s="452"/>
      <c r="E160" s="452"/>
      <c r="F160" s="452"/>
      <c r="G160" s="452"/>
      <c r="H160" s="452"/>
    </row>
    <row r="161" spans="2:8" x14ac:dyDescent="0.3">
      <c r="B161" s="452"/>
      <c r="C161" s="452"/>
      <c r="D161" s="452"/>
      <c r="E161" s="452"/>
      <c r="F161" s="452"/>
      <c r="G161" s="452"/>
      <c r="H161" s="452"/>
    </row>
    <row r="162" spans="2:8" x14ac:dyDescent="0.3">
      <c r="B162" s="452"/>
      <c r="C162" s="452"/>
      <c r="D162" s="452"/>
      <c r="E162" s="452"/>
      <c r="F162" s="452"/>
      <c r="G162" s="452"/>
      <c r="H162" s="452"/>
    </row>
    <row r="163" spans="2:8" x14ac:dyDescent="0.3">
      <c r="B163" s="452"/>
      <c r="C163" s="452"/>
      <c r="D163" s="452"/>
      <c r="E163" s="452"/>
      <c r="F163" s="452"/>
      <c r="G163" s="452"/>
      <c r="H163" s="452"/>
    </row>
    <row r="164" spans="2:8" x14ac:dyDescent="0.3">
      <c r="B164" s="452"/>
      <c r="C164" s="452"/>
      <c r="D164" s="452"/>
      <c r="E164" s="452"/>
      <c r="F164" s="452"/>
      <c r="G164" s="452"/>
      <c r="H164" s="452"/>
    </row>
    <row r="165" spans="2:8" x14ac:dyDescent="0.3">
      <c r="B165" s="452"/>
      <c r="C165" s="452"/>
      <c r="D165" s="452"/>
      <c r="E165" s="452"/>
      <c r="F165" s="452"/>
      <c r="G165" s="452"/>
      <c r="H165" s="452"/>
    </row>
    <row r="166" spans="2:8" x14ac:dyDescent="0.3">
      <c r="B166" s="452"/>
      <c r="C166" s="452"/>
      <c r="D166" s="452"/>
      <c r="E166" s="452"/>
      <c r="F166" s="452"/>
      <c r="G166" s="452"/>
      <c r="H166" s="452"/>
    </row>
    <row r="167" spans="2:8" x14ac:dyDescent="0.3">
      <c r="B167" s="452"/>
      <c r="C167" s="452"/>
      <c r="D167" s="452"/>
      <c r="E167" s="452"/>
      <c r="F167" s="452"/>
      <c r="G167" s="452"/>
      <c r="H167" s="452"/>
    </row>
    <row r="168" spans="2:8" ht="12.6" customHeight="1" x14ac:dyDescent="0.3">
      <c r="B168" s="452"/>
      <c r="C168" s="452"/>
      <c r="D168" s="452"/>
      <c r="E168" s="452"/>
      <c r="F168" s="452"/>
      <c r="G168" s="452"/>
      <c r="H168" s="452"/>
    </row>
    <row r="169" spans="2:8" hidden="1" x14ac:dyDescent="0.3">
      <c r="B169" s="452"/>
      <c r="C169" s="452"/>
      <c r="D169" s="452"/>
      <c r="E169" s="452"/>
      <c r="F169" s="452"/>
      <c r="G169" s="452"/>
      <c r="H169" s="452"/>
    </row>
    <row r="170" spans="2:8" hidden="1" x14ac:dyDescent="0.3">
      <c r="B170" s="452"/>
      <c r="C170" s="452"/>
      <c r="D170" s="452"/>
      <c r="E170" s="452"/>
      <c r="F170" s="452"/>
      <c r="G170" s="452"/>
      <c r="H170" s="452"/>
    </row>
    <row r="172" spans="2:8" x14ac:dyDescent="0.3">
      <c r="B172" s="53" t="s">
        <v>278</v>
      </c>
      <c r="C172" s="53"/>
      <c r="D172" s="53"/>
      <c r="E172" s="53"/>
      <c r="F172" s="53"/>
      <c r="G172" s="53"/>
      <c r="H172" s="53"/>
    </row>
    <row r="174" spans="2:8" x14ac:dyDescent="0.3">
      <c r="B174" s="432" t="s">
        <v>279</v>
      </c>
      <c r="C174" s="432"/>
      <c r="D174" s="432"/>
      <c r="E174" s="432"/>
      <c r="F174" s="432"/>
      <c r="G174" s="432"/>
      <c r="H174" s="432"/>
    </row>
    <row r="175" spans="2:8" x14ac:dyDescent="0.3">
      <c r="B175" s="432"/>
      <c r="C175" s="432"/>
      <c r="D175" s="432"/>
      <c r="E175" s="432"/>
      <c r="F175" s="432"/>
      <c r="G175" s="432"/>
      <c r="H175" s="432"/>
    </row>
    <row r="176" spans="2:8" ht="30.75" customHeight="1" x14ac:dyDescent="0.3">
      <c r="B176" s="432"/>
      <c r="C176" s="432"/>
      <c r="D176" s="432"/>
      <c r="E176" s="432"/>
      <c r="F176" s="432"/>
      <c r="G176" s="432"/>
      <c r="H176" s="432"/>
    </row>
    <row r="178" spans="2:8" x14ac:dyDescent="0.3">
      <c r="B178" s="55" t="s">
        <v>280</v>
      </c>
      <c r="C178" s="55"/>
      <c r="D178" s="55"/>
      <c r="E178" s="55"/>
      <c r="F178" s="55"/>
      <c r="G178" s="55"/>
      <c r="H178" s="55"/>
    </row>
    <row r="180" spans="2:8" x14ac:dyDescent="0.3">
      <c r="B180" s="455" t="s">
        <v>281</v>
      </c>
      <c r="C180" s="455"/>
      <c r="D180" s="455"/>
      <c r="E180" s="455"/>
      <c r="F180" s="455"/>
      <c r="G180" s="455"/>
      <c r="H180" s="455"/>
    </row>
    <row r="182" spans="2:8" x14ac:dyDescent="0.3">
      <c r="B182" s="55" t="s">
        <v>282</v>
      </c>
      <c r="C182" s="55"/>
      <c r="D182" s="55"/>
      <c r="E182" s="55"/>
      <c r="F182" s="55"/>
      <c r="G182" s="55"/>
      <c r="H182" s="55"/>
    </row>
    <row r="184" spans="2:8" x14ac:dyDescent="0.3">
      <c r="B184" s="466" t="s">
        <v>283</v>
      </c>
      <c r="C184" s="466"/>
      <c r="D184" s="466"/>
      <c r="E184" s="466"/>
      <c r="F184" s="466"/>
      <c r="G184" s="466"/>
      <c r="H184" s="466"/>
    </row>
    <row r="185" spans="2:8" ht="13.2" customHeight="1" x14ac:dyDescent="0.3">
      <c r="B185" s="466"/>
      <c r="C185" s="466"/>
      <c r="D185" s="466"/>
      <c r="E185" s="466"/>
      <c r="F185" s="466"/>
      <c r="G185" s="466"/>
      <c r="H185" s="466"/>
    </row>
    <row r="187" spans="2:8" x14ac:dyDescent="0.3">
      <c r="B187" s="53" t="s">
        <v>284</v>
      </c>
      <c r="C187" s="53"/>
      <c r="D187" s="53"/>
      <c r="E187" s="53"/>
      <c r="F187" s="53"/>
      <c r="G187" s="53"/>
      <c r="H187" s="53"/>
    </row>
    <row r="189" spans="2:8" ht="30.75" customHeight="1" x14ac:dyDescent="0.3">
      <c r="B189" s="464" t="s">
        <v>587</v>
      </c>
      <c r="C189" s="465"/>
      <c r="D189" s="465"/>
      <c r="E189" s="465"/>
      <c r="F189" s="465"/>
      <c r="G189" s="465"/>
      <c r="H189" s="465"/>
    </row>
    <row r="191" spans="2:8" x14ac:dyDescent="0.3">
      <c r="B191" s="448" t="s">
        <v>285</v>
      </c>
      <c r="C191" s="448"/>
      <c r="D191" s="448"/>
      <c r="E191" s="448"/>
      <c r="F191" s="448"/>
      <c r="G191" s="448"/>
      <c r="H191" s="448"/>
    </row>
    <row r="192" spans="2:8" x14ac:dyDescent="0.3">
      <c r="H192" s="37"/>
    </row>
    <row r="193" spans="2:9" x14ac:dyDescent="0.3">
      <c r="B193" s="431" t="s">
        <v>286</v>
      </c>
      <c r="C193" s="431"/>
      <c r="D193" s="431"/>
      <c r="E193" s="431"/>
      <c r="F193" s="431"/>
      <c r="G193" s="431"/>
      <c r="H193" s="431"/>
    </row>
    <row r="194" spans="2:9" ht="89.25" customHeight="1" x14ac:dyDescent="0.3">
      <c r="B194" s="457" t="s">
        <v>589</v>
      </c>
      <c r="C194" s="457"/>
      <c r="D194" s="457"/>
      <c r="E194" s="457"/>
      <c r="F194" s="457"/>
      <c r="G194" s="457"/>
      <c r="H194" s="457"/>
    </row>
    <row r="195" spans="2:9" x14ac:dyDescent="0.3">
      <c r="B195" s="55" t="s">
        <v>542</v>
      </c>
      <c r="C195" s="55"/>
      <c r="D195" s="55"/>
      <c r="E195" s="55"/>
      <c r="F195" s="55"/>
      <c r="G195" s="55"/>
      <c r="H195" s="55"/>
    </row>
    <row r="196" spans="2:9" x14ac:dyDescent="0.3">
      <c r="B196" s="372" t="s">
        <v>171</v>
      </c>
      <c r="C196" s="390">
        <v>46203</v>
      </c>
      <c r="D196" s="391">
        <v>46022</v>
      </c>
      <c r="E196" s="390">
        <v>45838</v>
      </c>
      <c r="G196" s="37"/>
    </row>
    <row r="197" spans="2:9" x14ac:dyDescent="0.3">
      <c r="B197" s="274" t="s">
        <v>287</v>
      </c>
      <c r="C197" s="392">
        <v>6069.32</v>
      </c>
      <c r="D197" s="393">
        <v>6572.46</v>
      </c>
      <c r="E197" s="392">
        <v>7790.75</v>
      </c>
      <c r="F197" s="37"/>
      <c r="G197" s="37"/>
    </row>
    <row r="198" spans="2:9" x14ac:dyDescent="0.3">
      <c r="B198" s="275" t="s">
        <v>288</v>
      </c>
      <c r="C198" s="394">
        <v>6092.98</v>
      </c>
      <c r="D198" s="395">
        <v>6585.55</v>
      </c>
      <c r="E198" s="394">
        <v>7807.41</v>
      </c>
      <c r="G198" s="37"/>
    </row>
    <row r="199" spans="2:9" x14ac:dyDescent="0.3">
      <c r="B199" s="56"/>
      <c r="C199" s="396"/>
      <c r="D199" s="396"/>
      <c r="E199" s="397"/>
      <c r="G199" s="37"/>
    </row>
    <row r="200" spans="2:9" x14ac:dyDescent="0.3">
      <c r="B200" s="55" t="s">
        <v>543</v>
      </c>
      <c r="C200" s="396"/>
      <c r="D200" s="396"/>
      <c r="E200" s="397"/>
      <c r="G200" s="37"/>
    </row>
    <row r="201" spans="2:9" x14ac:dyDescent="0.3">
      <c r="B201" s="285" t="s">
        <v>171</v>
      </c>
      <c r="C201" s="398">
        <v>46203</v>
      </c>
      <c r="D201" s="398">
        <v>46022</v>
      </c>
      <c r="E201" s="398">
        <v>45838</v>
      </c>
      <c r="G201" s="37"/>
    </row>
    <row r="202" spans="2:9" x14ac:dyDescent="0.3">
      <c r="B202" s="287" t="s">
        <v>544</v>
      </c>
      <c r="C202" s="399">
        <v>6081.67</v>
      </c>
      <c r="D202" s="399">
        <v>6575.71</v>
      </c>
      <c r="E202" s="400">
        <v>7784.15</v>
      </c>
      <c r="G202" s="37"/>
    </row>
    <row r="203" spans="2:9" x14ac:dyDescent="0.3">
      <c r="B203" s="56"/>
      <c r="C203" s="286"/>
      <c r="D203" s="286"/>
      <c r="E203" s="286"/>
      <c r="H203" s="37"/>
    </row>
    <row r="204" spans="2:9" x14ac:dyDescent="0.3">
      <c r="B204" s="431" t="s">
        <v>289</v>
      </c>
      <c r="C204" s="431"/>
      <c r="D204" s="431"/>
      <c r="E204" s="431"/>
      <c r="F204" s="431"/>
      <c r="G204" s="431"/>
      <c r="H204" s="431"/>
    </row>
    <row r="205" spans="2:9" x14ac:dyDescent="0.3">
      <c r="H205" s="37"/>
    </row>
    <row r="206" spans="2:9" ht="70.5" customHeight="1" x14ac:dyDescent="0.3">
      <c r="B206" s="458" t="s">
        <v>590</v>
      </c>
      <c r="C206" s="458"/>
      <c r="D206" s="458"/>
      <c r="E206" s="458"/>
      <c r="F206" s="458"/>
      <c r="G206" s="458"/>
      <c r="H206" s="458"/>
      <c r="I206" s="458"/>
    </row>
    <row r="207" spans="2:9" ht="28.8" x14ac:dyDescent="0.3">
      <c r="B207" s="462" t="s">
        <v>290</v>
      </c>
      <c r="C207" s="462" t="s">
        <v>291</v>
      </c>
      <c r="D207" s="462" t="s">
        <v>292</v>
      </c>
      <c r="E207" s="25" t="s">
        <v>293</v>
      </c>
      <c r="F207" s="25" t="s">
        <v>294</v>
      </c>
      <c r="G207" s="25" t="s">
        <v>292</v>
      </c>
      <c r="H207" s="25" t="s">
        <v>293</v>
      </c>
      <c r="I207" s="105" t="s">
        <v>294</v>
      </c>
    </row>
    <row r="208" spans="2:9" x14ac:dyDescent="0.3">
      <c r="B208" s="463"/>
      <c r="C208" s="463"/>
      <c r="D208" s="463"/>
      <c r="E208" s="67">
        <f>+BBGG!D7</f>
        <v>46203</v>
      </c>
      <c r="F208" s="67">
        <f>+E208</f>
        <v>46203</v>
      </c>
      <c r="G208" s="67"/>
      <c r="H208" s="67">
        <f>+BBGG!E7</f>
        <v>46022</v>
      </c>
      <c r="I208" s="106">
        <f>+H208</f>
        <v>46022</v>
      </c>
    </row>
    <row r="209" spans="1:9" x14ac:dyDescent="0.3">
      <c r="B209" s="28" t="s">
        <v>94</v>
      </c>
      <c r="C209" s="74"/>
      <c r="D209" s="98"/>
      <c r="E209" s="74"/>
      <c r="F209" s="74"/>
      <c r="G209" s="74"/>
      <c r="H209" s="28"/>
      <c r="I209" s="74"/>
    </row>
    <row r="210" spans="1:9" x14ac:dyDescent="0.3">
      <c r="B210" s="107" t="s">
        <v>97</v>
      </c>
      <c r="C210" s="74"/>
      <c r="D210" s="98"/>
      <c r="E210" s="74"/>
      <c r="F210" s="108"/>
      <c r="G210" s="108"/>
      <c r="H210" s="107"/>
      <c r="I210" s="74"/>
    </row>
    <row r="211" spans="1:9" x14ac:dyDescent="0.3">
      <c r="B211" s="41" t="s">
        <v>99</v>
      </c>
      <c r="C211" s="109" t="s">
        <v>295</v>
      </c>
      <c r="D211" s="110">
        <v>1460140.1917565404</v>
      </c>
      <c r="E211" s="111">
        <v>6081.67</v>
      </c>
      <c r="F211" s="61">
        <v>8880090800</v>
      </c>
      <c r="G211" s="222">
        <v>4142739.7516302876</v>
      </c>
      <c r="H211" s="112">
        <f>+_xlfn.XLOOKUP(H208,C196:D196,C197:D197)</f>
        <v>6572.46</v>
      </c>
      <c r="I211" s="61">
        <f t="shared" ref="I211:I214" si="0">+G211*H211</f>
        <v>27227991308</v>
      </c>
    </row>
    <row r="212" spans="1:9" x14ac:dyDescent="0.3">
      <c r="B212" s="31" t="s">
        <v>123</v>
      </c>
      <c r="C212" s="113" t="s">
        <v>295</v>
      </c>
      <c r="D212" s="114">
        <v>1959618.2990856129</v>
      </c>
      <c r="E212" s="115">
        <v>6081.67</v>
      </c>
      <c r="F212" s="73">
        <v>11917751821</v>
      </c>
      <c r="G212" s="229">
        <v>393273.26237055834</v>
      </c>
      <c r="H212" s="116">
        <f>+H211</f>
        <v>6572.46</v>
      </c>
      <c r="I212" s="73">
        <f t="shared" si="0"/>
        <v>2584772786</v>
      </c>
    </row>
    <row r="213" spans="1:9" x14ac:dyDescent="0.3">
      <c r="B213" s="31" t="s">
        <v>296</v>
      </c>
      <c r="C213" s="113" t="s">
        <v>295</v>
      </c>
      <c r="D213" s="114">
        <v>17779428.653313976</v>
      </c>
      <c r="E213" s="115">
        <v>6081.67</v>
      </c>
      <c r="F213" s="73">
        <v>108128617858</v>
      </c>
      <c r="G213" s="229">
        <v>38298048.550466642</v>
      </c>
      <c r="H213" s="116">
        <f>+H212</f>
        <v>6572.46</v>
      </c>
      <c r="I213" s="73">
        <f t="shared" si="0"/>
        <v>251712392176</v>
      </c>
    </row>
    <row r="214" spans="1:9" x14ac:dyDescent="0.3">
      <c r="B214" s="4" t="s">
        <v>133</v>
      </c>
      <c r="C214" s="5" t="s">
        <v>295</v>
      </c>
      <c r="D214" s="117">
        <v>156094.0162817121</v>
      </c>
      <c r="E214" s="128">
        <v>6081.67</v>
      </c>
      <c r="F214" s="6">
        <v>949312296</v>
      </c>
      <c r="G214" s="230">
        <v>124612.78897094847</v>
      </c>
      <c r="H214" s="118">
        <f>+H213</f>
        <v>6572.46</v>
      </c>
      <c r="I214" s="6">
        <f t="shared" si="0"/>
        <v>819012571</v>
      </c>
    </row>
    <row r="215" spans="1:9" x14ac:dyDescent="0.3">
      <c r="A215" s="24"/>
      <c r="B215" s="119" t="s">
        <v>297</v>
      </c>
      <c r="C215" s="120"/>
      <c r="D215" s="121">
        <f>SUM(D211:D214)</f>
        <v>21355281.160437841</v>
      </c>
      <c r="E215" s="121"/>
      <c r="F215" s="121"/>
      <c r="G215" s="121">
        <f>SUM(G211:G214)</f>
        <v>42958674.353438437</v>
      </c>
      <c r="H215" s="121"/>
      <c r="I215" s="122"/>
    </row>
    <row r="216" spans="1:9" x14ac:dyDescent="0.3">
      <c r="B216" s="28" t="s">
        <v>96</v>
      </c>
      <c r="C216" s="28"/>
      <c r="D216" s="98"/>
      <c r="E216" s="123"/>
      <c r="F216" s="74"/>
      <c r="G216" s="74"/>
      <c r="H216" s="123"/>
      <c r="I216" s="34"/>
    </row>
    <row r="217" spans="1:9" x14ac:dyDescent="0.3">
      <c r="B217" s="28" t="s">
        <v>98</v>
      </c>
      <c r="C217" s="28"/>
      <c r="D217" s="98"/>
      <c r="E217" s="123"/>
      <c r="F217" s="74"/>
      <c r="G217" s="74"/>
      <c r="H217" s="123"/>
      <c r="I217" s="34"/>
    </row>
    <row r="218" spans="1:9" x14ac:dyDescent="0.3">
      <c r="B218" s="41" t="s">
        <v>105</v>
      </c>
      <c r="C218" s="109" t="s">
        <v>295</v>
      </c>
      <c r="D218" s="110">
        <v>107993.8498800494</v>
      </c>
      <c r="E218" s="124">
        <v>6081.67</v>
      </c>
      <c r="F218" s="73">
        <v>656782957</v>
      </c>
      <c r="G218" s="246">
        <v>73544.287113452941</v>
      </c>
      <c r="H218" s="125">
        <f>+_xlfn.XLOOKUP(H208,C196:D196,C198:D198)</f>
        <v>6585.55</v>
      </c>
      <c r="I218" s="73">
        <f>+G218*H218</f>
        <v>484329580.00000006</v>
      </c>
    </row>
    <row r="219" spans="1:9" x14ac:dyDescent="0.3">
      <c r="B219" s="31" t="s">
        <v>102</v>
      </c>
      <c r="C219" s="113" t="s">
        <v>295</v>
      </c>
      <c r="D219" s="114">
        <v>2485469.0295593152</v>
      </c>
      <c r="E219" s="126">
        <v>6081.67</v>
      </c>
      <c r="F219" s="73">
        <v>15115802433</v>
      </c>
      <c r="G219" s="246">
        <v>1163441.3271480741</v>
      </c>
      <c r="H219" s="127">
        <f>+H218</f>
        <v>6585.55</v>
      </c>
      <c r="I219" s="73">
        <f t="shared" ref="I219:I220" si="1">+G219*H219</f>
        <v>7661901031.999999</v>
      </c>
    </row>
    <row r="220" spans="1:9" x14ac:dyDescent="0.3">
      <c r="B220" s="4" t="s">
        <v>298</v>
      </c>
      <c r="C220" s="5" t="s">
        <v>295</v>
      </c>
      <c r="D220" s="117">
        <v>18605441.414611448</v>
      </c>
      <c r="E220" s="128">
        <v>6081.67</v>
      </c>
      <c r="F220" s="73">
        <v>113152154888</v>
      </c>
      <c r="G220" s="246">
        <v>42064525.752746545</v>
      </c>
      <c r="H220" s="129">
        <f>+H219</f>
        <v>6585.55</v>
      </c>
      <c r="I220" s="73">
        <f t="shared" si="1"/>
        <v>277018037571</v>
      </c>
    </row>
    <row r="221" spans="1:9" x14ac:dyDescent="0.3">
      <c r="A221" s="24"/>
      <c r="B221" s="130" t="s">
        <v>299</v>
      </c>
      <c r="C221" s="123"/>
      <c r="D221" s="131">
        <f>SUM(D218:D220)</f>
        <v>21198904.294050813</v>
      </c>
      <c r="E221" s="123"/>
      <c r="F221" s="123"/>
      <c r="G221" s="131">
        <f>SUM(G218:G220)</f>
        <v>43301511.367008075</v>
      </c>
      <c r="H221" s="123"/>
      <c r="I221" s="132"/>
    </row>
    <row r="222" spans="1:9" x14ac:dyDescent="0.3">
      <c r="I222" s="37"/>
    </row>
    <row r="223" spans="1:9" x14ac:dyDescent="0.3">
      <c r="B223" s="62" t="s">
        <v>300</v>
      </c>
      <c r="C223" s="93"/>
      <c r="D223" s="255">
        <f>+D215-D221</f>
        <v>156376.86638702825</v>
      </c>
      <c r="E223" s="99"/>
      <c r="F223" s="99"/>
      <c r="G223" s="255">
        <f>+G215-G221</f>
        <v>-342837.01356963813</v>
      </c>
      <c r="H223" s="99"/>
      <c r="I223" s="133"/>
    </row>
    <row r="224" spans="1:9" x14ac:dyDescent="0.3">
      <c r="B224" s="24"/>
      <c r="C224" s="24"/>
      <c r="D224" s="134"/>
      <c r="H224" s="37"/>
    </row>
    <row r="225" spans="2:9" x14ac:dyDescent="0.3">
      <c r="B225" s="448" t="s">
        <v>301</v>
      </c>
      <c r="C225" s="448"/>
      <c r="D225" s="448"/>
      <c r="E225" s="448"/>
      <c r="F225" s="448"/>
      <c r="G225" s="448"/>
      <c r="H225" s="448"/>
    </row>
    <row r="226" spans="2:9" x14ac:dyDescent="0.3">
      <c r="H226" s="37"/>
    </row>
    <row r="227" spans="2:9" ht="126" customHeight="1" x14ac:dyDescent="0.3">
      <c r="B227" s="435" t="s">
        <v>591</v>
      </c>
      <c r="C227" s="435"/>
      <c r="D227" s="435"/>
      <c r="E227" s="435"/>
      <c r="F227" s="435"/>
      <c r="G227" s="435"/>
      <c r="H227" s="435"/>
      <c r="I227" s="435"/>
    </row>
    <row r="228" spans="2:9" x14ac:dyDescent="0.3">
      <c r="H228" s="37"/>
    </row>
    <row r="229" spans="2:9" ht="43.2" x14ac:dyDescent="0.3">
      <c r="B229" s="467" t="s">
        <v>302</v>
      </c>
      <c r="C229" s="25" t="s">
        <v>303</v>
      </c>
      <c r="D229" s="25" t="s">
        <v>304</v>
      </c>
      <c r="E229" s="25" t="s">
        <v>303</v>
      </c>
      <c r="F229" s="25" t="s">
        <v>304</v>
      </c>
    </row>
    <row r="230" spans="2:9" x14ac:dyDescent="0.3">
      <c r="B230" s="467"/>
      <c r="C230" s="67">
        <f>+E208</f>
        <v>46203</v>
      </c>
      <c r="D230" s="67">
        <f>+C230</f>
        <v>46203</v>
      </c>
      <c r="E230" s="67">
        <f>+H208</f>
        <v>46022</v>
      </c>
      <c r="F230" s="67">
        <f>+E230</f>
        <v>46022</v>
      </c>
    </row>
    <row r="231" spans="2:9" ht="28.8" x14ac:dyDescent="0.3">
      <c r="B231" s="135" t="s">
        <v>305</v>
      </c>
      <c r="C231" s="136">
        <v>6081.67</v>
      </c>
      <c r="D231" s="137">
        <v>13910536977</v>
      </c>
      <c r="E231" s="136">
        <f>+D202</f>
        <v>6575.71</v>
      </c>
      <c r="F231" s="137">
        <v>8927051765</v>
      </c>
    </row>
    <row r="232" spans="2:9" ht="28.8" x14ac:dyDescent="0.3">
      <c r="B232" s="135" t="s">
        <v>306</v>
      </c>
      <c r="C232" s="136">
        <v>6081.67</v>
      </c>
      <c r="D232" s="137">
        <v>17604511318</v>
      </c>
      <c r="E232" s="136">
        <f>+E231</f>
        <v>6575.71</v>
      </c>
      <c r="F232" s="137">
        <v>29408586303</v>
      </c>
    </row>
    <row r="233" spans="2:9" ht="28.8" x14ac:dyDescent="0.3">
      <c r="B233" s="135" t="s">
        <v>307</v>
      </c>
      <c r="C233" s="136">
        <v>6081.67</v>
      </c>
      <c r="D233" s="137">
        <v>25353283713</v>
      </c>
      <c r="E233" s="136">
        <f>+E232</f>
        <v>6575.71</v>
      </c>
      <c r="F233" s="137">
        <v>31431942667</v>
      </c>
    </row>
    <row r="234" spans="2:9" ht="28.8" x14ac:dyDescent="0.3">
      <c r="B234" s="135" t="s">
        <v>308</v>
      </c>
      <c r="C234" s="136">
        <v>6081.67</v>
      </c>
      <c r="D234" s="137">
        <v>6140722607</v>
      </c>
      <c r="E234" s="136">
        <f>+E233</f>
        <v>6575.71</v>
      </c>
      <c r="F234" s="137">
        <v>5890946928</v>
      </c>
    </row>
    <row r="235" spans="2:9" x14ac:dyDescent="0.3">
      <c r="B235" s="56"/>
      <c r="C235" s="138"/>
      <c r="D235" s="97"/>
      <c r="E235" s="138"/>
      <c r="F235" s="97"/>
    </row>
    <row r="236" spans="2:9" x14ac:dyDescent="0.3">
      <c r="B236" s="139" t="s">
        <v>65</v>
      </c>
      <c r="C236" s="140"/>
      <c r="D236" s="256">
        <f>+D231+D232-D233-D234</f>
        <v>21041975</v>
      </c>
      <c r="F236" s="256">
        <f>+F231+F232-F233-F234</f>
        <v>1012748473</v>
      </c>
    </row>
    <row r="237" spans="2:9" x14ac:dyDescent="0.3">
      <c r="H237" s="37"/>
    </row>
    <row r="238" spans="2:9" x14ac:dyDescent="0.3">
      <c r="B238" s="447" t="s">
        <v>609</v>
      </c>
      <c r="C238" s="447"/>
      <c r="D238" s="447"/>
      <c r="E238" s="447"/>
      <c r="F238" s="447"/>
      <c r="G238" s="447"/>
      <c r="H238" s="447"/>
    </row>
    <row r="239" spans="2:9" ht="119.25" customHeight="1" x14ac:dyDescent="0.3">
      <c r="B239" s="447"/>
      <c r="C239" s="447"/>
      <c r="D239" s="447"/>
      <c r="E239" s="447"/>
      <c r="F239" s="447"/>
      <c r="G239" s="447"/>
      <c r="H239" s="447"/>
    </row>
    <row r="240" spans="2:9" x14ac:dyDescent="0.3">
      <c r="H240" s="37"/>
    </row>
    <row r="241" spans="2:8" x14ac:dyDescent="0.3">
      <c r="B241" s="130" t="s">
        <v>309</v>
      </c>
      <c r="C241" s="141">
        <f>+C230</f>
        <v>46203</v>
      </c>
      <c r="D241" s="141">
        <f>+E230</f>
        <v>46022</v>
      </c>
      <c r="H241" s="37"/>
    </row>
    <row r="242" spans="2:8" x14ac:dyDescent="0.3">
      <c r="B242" s="142" t="s">
        <v>576</v>
      </c>
      <c r="C242" s="69">
        <v>516030054</v>
      </c>
      <c r="D242" s="69">
        <v>216871084</v>
      </c>
      <c r="E242" s="143"/>
    </row>
    <row r="243" spans="2:8" x14ac:dyDescent="0.3">
      <c r="B243" s="142" t="s">
        <v>317</v>
      </c>
      <c r="C243" s="69">
        <v>169111582</v>
      </c>
      <c r="D243" s="69">
        <v>14983500</v>
      </c>
      <c r="E243" s="143"/>
    </row>
    <row r="244" spans="2:8" x14ac:dyDescent="0.3">
      <c r="B244" s="142" t="s">
        <v>315</v>
      </c>
      <c r="C244" s="69">
        <v>88471161</v>
      </c>
      <c r="D244" s="69">
        <v>51634377</v>
      </c>
      <c r="E244" s="143"/>
    </row>
    <row r="245" spans="2:8" x14ac:dyDescent="0.3">
      <c r="B245" s="142" t="s">
        <v>312</v>
      </c>
      <c r="C245" s="69">
        <v>85792893</v>
      </c>
      <c r="D245" s="69">
        <v>104659902</v>
      </c>
      <c r="E245" s="143"/>
    </row>
    <row r="246" spans="2:8" x14ac:dyDescent="0.3">
      <c r="B246" s="142" t="s">
        <v>536</v>
      </c>
      <c r="C246" s="69">
        <v>48416786</v>
      </c>
      <c r="D246" s="69">
        <v>19840137</v>
      </c>
      <c r="E246" s="143"/>
    </row>
    <row r="247" spans="2:8" x14ac:dyDescent="0.3">
      <c r="B247" s="142" t="s">
        <v>314</v>
      </c>
      <c r="C247" s="69">
        <v>14656846</v>
      </c>
      <c r="D247" s="69">
        <v>5003384</v>
      </c>
      <c r="E247" s="143"/>
    </row>
    <row r="248" spans="2:8" x14ac:dyDescent="0.3">
      <c r="B248" s="142" t="s">
        <v>322</v>
      </c>
      <c r="C248" s="69">
        <v>10000000</v>
      </c>
      <c r="D248" s="69">
        <v>7121313</v>
      </c>
      <c r="E248" s="143"/>
    </row>
    <row r="249" spans="2:8" x14ac:dyDescent="0.3">
      <c r="B249" s="142" t="s">
        <v>310</v>
      </c>
      <c r="C249" s="69">
        <v>9780014</v>
      </c>
      <c r="D249" s="69">
        <v>10000014</v>
      </c>
      <c r="E249" s="143"/>
    </row>
    <row r="250" spans="2:8" x14ac:dyDescent="0.3">
      <c r="B250" s="142" t="s">
        <v>319</v>
      </c>
      <c r="C250" s="69">
        <v>5115328</v>
      </c>
      <c r="D250" s="69">
        <v>21140121</v>
      </c>
      <c r="E250" s="143"/>
    </row>
    <row r="251" spans="2:8" x14ac:dyDescent="0.3">
      <c r="B251" s="142" t="s">
        <v>318</v>
      </c>
      <c r="C251" s="69">
        <v>1893034</v>
      </c>
      <c r="D251" s="69">
        <v>1055613</v>
      </c>
      <c r="E251" s="143"/>
    </row>
    <row r="252" spans="2:8" x14ac:dyDescent="0.3">
      <c r="B252" s="142" t="s">
        <v>316</v>
      </c>
      <c r="C252" s="69">
        <v>802000</v>
      </c>
      <c r="D252" s="69">
        <v>11256934</v>
      </c>
      <c r="E252" s="143"/>
    </row>
    <row r="253" spans="2:8" x14ac:dyDescent="0.3">
      <c r="B253" s="142" t="s">
        <v>320</v>
      </c>
      <c r="C253" s="69">
        <v>334</v>
      </c>
      <c r="D253" s="69">
        <v>560</v>
      </c>
      <c r="E253" s="143"/>
    </row>
    <row r="254" spans="2:8" x14ac:dyDescent="0.3">
      <c r="B254" s="142" t="s">
        <v>313</v>
      </c>
      <c r="C254" s="69">
        <v>0</v>
      </c>
      <c r="D254" s="69">
        <v>13804</v>
      </c>
      <c r="E254" s="144"/>
    </row>
    <row r="255" spans="2:8" x14ac:dyDescent="0.3">
      <c r="B255" s="145" t="s">
        <v>323</v>
      </c>
      <c r="C255" s="146">
        <f>SUM(C242:C254)</f>
        <v>950070032</v>
      </c>
      <c r="D255" s="146">
        <f>SUM(D242:D254)</f>
        <v>463580743</v>
      </c>
      <c r="E255" s="144"/>
      <c r="H255" s="37"/>
    </row>
    <row r="256" spans="2:8" x14ac:dyDescent="0.3">
      <c r="B256" s="53"/>
      <c r="C256" s="147"/>
      <c r="D256" s="147"/>
      <c r="E256" s="144"/>
    </row>
    <row r="257" spans="2:6" x14ac:dyDescent="0.3">
      <c r="B257" s="148" t="s">
        <v>324</v>
      </c>
      <c r="C257" s="149">
        <f>+C241</f>
        <v>46203</v>
      </c>
      <c r="D257" s="149">
        <f>+D241</f>
        <v>46022</v>
      </c>
      <c r="E257" s="144"/>
    </row>
    <row r="258" spans="2:6" x14ac:dyDescent="0.3">
      <c r="B258" s="142" t="s">
        <v>325</v>
      </c>
      <c r="C258" s="69">
        <v>2118596817</v>
      </c>
      <c r="D258" s="69">
        <v>11792537561</v>
      </c>
      <c r="E258" s="144"/>
    </row>
    <row r="259" spans="2:6" x14ac:dyDescent="0.3">
      <c r="B259" s="142" t="s">
        <v>326</v>
      </c>
      <c r="C259" s="69">
        <v>195095777</v>
      </c>
      <c r="D259" s="69">
        <v>49524960</v>
      </c>
      <c r="E259" s="144"/>
    </row>
    <row r="260" spans="2:6" x14ac:dyDescent="0.3">
      <c r="B260" s="142" t="s">
        <v>331</v>
      </c>
      <c r="C260" s="69">
        <v>109647584</v>
      </c>
      <c r="D260" s="69">
        <v>32055929</v>
      </c>
      <c r="E260" s="144"/>
    </row>
    <row r="261" spans="2:6" x14ac:dyDescent="0.3">
      <c r="B261" s="142" t="s">
        <v>545</v>
      </c>
      <c r="C261" s="69">
        <v>98725390</v>
      </c>
      <c r="D261" s="69">
        <v>179900839</v>
      </c>
      <c r="E261" s="144"/>
    </row>
    <row r="262" spans="2:6" x14ac:dyDescent="0.3">
      <c r="B262" s="142" t="s">
        <v>330</v>
      </c>
      <c r="C262" s="69">
        <v>62817691</v>
      </c>
      <c r="D262" s="69">
        <v>81677223</v>
      </c>
      <c r="E262" s="144"/>
    </row>
    <row r="263" spans="2:6" x14ac:dyDescent="0.3">
      <c r="B263" s="142" t="s">
        <v>612</v>
      </c>
      <c r="C263" s="69">
        <v>60026509</v>
      </c>
      <c r="D263" s="69">
        <v>0</v>
      </c>
    </row>
    <row r="264" spans="2:6" x14ac:dyDescent="0.3">
      <c r="B264" s="142" t="s">
        <v>317</v>
      </c>
      <c r="C264" s="69">
        <v>45139813</v>
      </c>
      <c r="D264" s="69">
        <v>39454128</v>
      </c>
      <c r="E264" s="57"/>
      <c r="F264" s="37"/>
    </row>
    <row r="265" spans="2:6" x14ac:dyDescent="0.3">
      <c r="B265" s="142" t="s">
        <v>316</v>
      </c>
      <c r="C265" s="69">
        <v>32821253</v>
      </c>
      <c r="D265" s="69">
        <v>159112718</v>
      </c>
    </row>
    <row r="266" spans="2:6" x14ac:dyDescent="0.3">
      <c r="B266" s="142" t="s">
        <v>321</v>
      </c>
      <c r="C266" s="69">
        <v>30411452</v>
      </c>
      <c r="D266" s="69">
        <v>32879865</v>
      </c>
    </row>
    <row r="267" spans="2:6" x14ac:dyDescent="0.3">
      <c r="B267" s="142" t="s">
        <v>327</v>
      </c>
      <c r="C267" s="69">
        <v>30408350</v>
      </c>
      <c r="D267" s="69">
        <v>32878550</v>
      </c>
    </row>
    <row r="268" spans="2:6" x14ac:dyDescent="0.3">
      <c r="B268" s="142" t="s">
        <v>328</v>
      </c>
      <c r="C268" s="69">
        <v>28416238</v>
      </c>
      <c r="D268" s="69">
        <v>30389973</v>
      </c>
    </row>
    <row r="269" spans="2:6" x14ac:dyDescent="0.3">
      <c r="B269" s="142" t="s">
        <v>319</v>
      </c>
      <c r="C269" s="69">
        <v>18245010</v>
      </c>
      <c r="D269" s="69">
        <v>19727130</v>
      </c>
      <c r="F269" s="37"/>
    </row>
    <row r="270" spans="2:6" x14ac:dyDescent="0.3">
      <c r="B270" s="142" t="s">
        <v>329</v>
      </c>
      <c r="C270" s="69">
        <v>12766764</v>
      </c>
      <c r="D270" s="69">
        <v>111276336</v>
      </c>
      <c r="F270" s="37"/>
    </row>
    <row r="271" spans="2:6" x14ac:dyDescent="0.3">
      <c r="B271" s="142" t="s">
        <v>563</v>
      </c>
      <c r="C271" s="69">
        <v>5829822</v>
      </c>
      <c r="D271" s="69">
        <v>6600698</v>
      </c>
      <c r="F271" s="37"/>
    </row>
    <row r="272" spans="2:6" x14ac:dyDescent="0.3">
      <c r="B272" s="142" t="s">
        <v>361</v>
      </c>
      <c r="C272" s="69">
        <v>0</v>
      </c>
      <c r="D272" s="69">
        <v>6417892960</v>
      </c>
      <c r="F272" s="37"/>
    </row>
    <row r="273" spans="2:8" x14ac:dyDescent="0.3">
      <c r="B273" s="130" t="s">
        <v>323</v>
      </c>
      <c r="C273" s="132">
        <f>SUM(C258:C272)</f>
        <v>2848948470</v>
      </c>
      <c r="D273" s="132">
        <f>SUM(D258:D272)</f>
        <v>18985908870</v>
      </c>
      <c r="E273" s="150"/>
      <c r="F273" s="37"/>
      <c r="G273" s="23"/>
      <c r="H273" s="23"/>
    </row>
    <row r="274" spans="2:8" x14ac:dyDescent="0.3">
      <c r="B274" s="57"/>
      <c r="C274" s="57"/>
      <c r="D274" s="57"/>
      <c r="E274" s="150"/>
      <c r="F274" s="37"/>
      <c r="G274" s="37"/>
    </row>
    <row r="275" spans="2:8" x14ac:dyDescent="0.3">
      <c r="B275" s="130" t="s">
        <v>107</v>
      </c>
      <c r="C275" s="141">
        <f>+C257</f>
        <v>46203</v>
      </c>
      <c r="D275" s="141">
        <f>+D257</f>
        <v>46022</v>
      </c>
      <c r="E275" s="150"/>
      <c r="F275" s="37"/>
      <c r="G275" s="37"/>
    </row>
    <row r="276" spans="2:8" x14ac:dyDescent="0.3">
      <c r="B276" s="365" t="s">
        <v>602</v>
      </c>
      <c r="C276" s="69">
        <v>5283352113</v>
      </c>
      <c r="D276" s="69">
        <v>4854545705</v>
      </c>
      <c r="E276" s="150"/>
      <c r="F276" s="37"/>
      <c r="G276" s="37"/>
    </row>
    <row r="277" spans="2:8" x14ac:dyDescent="0.3">
      <c r="B277" s="142" t="s">
        <v>601</v>
      </c>
      <c r="C277" s="69">
        <v>3216296471</v>
      </c>
      <c r="D277" s="69">
        <v>7158867570</v>
      </c>
      <c r="E277" s="150"/>
      <c r="F277" s="37"/>
      <c r="G277" s="37"/>
    </row>
    <row r="278" spans="2:8" x14ac:dyDescent="0.3">
      <c r="B278" s="142" t="s">
        <v>603</v>
      </c>
      <c r="C278" s="69">
        <v>1467160255</v>
      </c>
      <c r="D278" s="69">
        <v>746591713</v>
      </c>
      <c r="E278" s="150"/>
      <c r="F278" s="37"/>
      <c r="G278" s="37"/>
    </row>
    <row r="279" spans="2:8" x14ac:dyDescent="0.3">
      <c r="B279" s="142" t="s">
        <v>604</v>
      </c>
      <c r="C279" s="69">
        <v>758845543</v>
      </c>
      <c r="D279" s="69">
        <v>302666715</v>
      </c>
      <c r="E279" s="150"/>
      <c r="F279" s="37"/>
      <c r="G279" s="37"/>
    </row>
    <row r="280" spans="2:8" x14ac:dyDescent="0.3">
      <c r="B280" s="142" t="s">
        <v>605</v>
      </c>
      <c r="C280" s="69">
        <v>729185560</v>
      </c>
      <c r="D280" s="69">
        <v>100000000</v>
      </c>
      <c r="E280" s="150"/>
      <c r="F280" s="37"/>
      <c r="G280" s="37"/>
    </row>
    <row r="281" spans="2:8" x14ac:dyDescent="0.3">
      <c r="B281" s="142" t="s">
        <v>654</v>
      </c>
      <c r="C281" s="69">
        <v>585254734</v>
      </c>
      <c r="D281" s="69">
        <v>0</v>
      </c>
      <c r="E281" s="150"/>
      <c r="F281" s="37"/>
      <c r="G281" s="37"/>
    </row>
    <row r="282" spans="2:8" x14ac:dyDescent="0.3">
      <c r="B282" s="142" t="s">
        <v>606</v>
      </c>
      <c r="C282" s="69">
        <v>236638</v>
      </c>
      <c r="D282" s="69">
        <v>32878550</v>
      </c>
      <c r="E282" s="150"/>
      <c r="F282" s="37"/>
      <c r="G282" s="37"/>
    </row>
    <row r="283" spans="2:8" x14ac:dyDescent="0.3">
      <c r="B283" s="130" t="s">
        <v>323</v>
      </c>
      <c r="C283" s="132">
        <f>SUM(C276:C282)</f>
        <v>12040331314</v>
      </c>
      <c r="D283" s="132">
        <f>SUM(D276:D282)</f>
        <v>13195550253</v>
      </c>
      <c r="E283" s="150"/>
      <c r="F283" s="37"/>
      <c r="G283" s="37"/>
    </row>
    <row r="284" spans="2:8" x14ac:dyDescent="0.3">
      <c r="B284" s="57"/>
      <c r="C284" s="57"/>
      <c r="D284" s="57"/>
      <c r="E284" s="150"/>
      <c r="F284" s="37"/>
      <c r="G284" s="37"/>
    </row>
    <row r="285" spans="2:8" x14ac:dyDescent="0.3">
      <c r="B285" s="130" t="s">
        <v>332</v>
      </c>
      <c r="C285" s="151">
        <f>+C255+C273+C283</f>
        <v>15839349816</v>
      </c>
      <c r="D285" s="151">
        <f>+D255+D273+D283</f>
        <v>32645039866</v>
      </c>
      <c r="E285" s="150"/>
      <c r="F285" s="37"/>
      <c r="G285" s="37"/>
    </row>
    <row r="286" spans="2:8" x14ac:dyDescent="0.3">
      <c r="B286" s="152"/>
      <c r="C286" s="150"/>
      <c r="D286" s="150"/>
      <c r="E286" s="150"/>
      <c r="F286" s="37"/>
      <c r="G286" s="37"/>
    </row>
    <row r="287" spans="2:8" x14ac:dyDescent="0.3">
      <c r="B287" s="431" t="s">
        <v>333</v>
      </c>
      <c r="C287" s="431"/>
      <c r="D287" s="431"/>
      <c r="E287" s="431"/>
      <c r="F287" s="431"/>
      <c r="G287" s="431"/>
      <c r="H287" s="431"/>
    </row>
    <row r="288" spans="2:8" x14ac:dyDescent="0.3">
      <c r="H288" s="37"/>
    </row>
    <row r="289" spans="2:8" x14ac:dyDescent="0.3">
      <c r="B289" s="53" t="s">
        <v>334</v>
      </c>
      <c r="C289" s="53"/>
      <c r="D289" s="53"/>
      <c r="E289" s="53"/>
      <c r="F289" s="53"/>
      <c r="G289" s="53"/>
      <c r="H289" s="53"/>
    </row>
    <row r="290" spans="2:8" x14ac:dyDescent="0.3">
      <c r="B290" s="53"/>
      <c r="C290" s="53"/>
      <c r="D290" s="53"/>
      <c r="E290" s="53"/>
      <c r="F290" s="53"/>
      <c r="G290" s="53"/>
      <c r="H290" s="153"/>
    </row>
    <row r="291" spans="2:8" x14ac:dyDescent="0.3">
      <c r="B291" s="25" t="s">
        <v>171</v>
      </c>
      <c r="C291" s="67">
        <f>+C241</f>
        <v>46203</v>
      </c>
      <c r="D291" s="67">
        <f>+D241</f>
        <v>46022</v>
      </c>
      <c r="H291" s="37"/>
    </row>
    <row r="292" spans="2:8" x14ac:dyDescent="0.3">
      <c r="B292" s="154" t="s">
        <v>335</v>
      </c>
      <c r="C292" s="68">
        <v>502008608.66700006</v>
      </c>
      <c r="D292" s="68">
        <v>1783220019</v>
      </c>
    </row>
    <row r="293" spans="2:8" x14ac:dyDescent="0.3">
      <c r="B293" s="154" t="s">
        <v>336</v>
      </c>
      <c r="C293" s="68">
        <v>192403722.9842</v>
      </c>
      <c r="D293" s="68">
        <v>195000</v>
      </c>
    </row>
    <row r="294" spans="2:8" x14ac:dyDescent="0.3">
      <c r="B294" s="154" t="s">
        <v>337</v>
      </c>
      <c r="C294" s="68">
        <v>17820000</v>
      </c>
      <c r="D294" s="68">
        <v>23100000</v>
      </c>
    </row>
    <row r="295" spans="2:8" x14ac:dyDescent="0.3">
      <c r="B295" s="154" t="s">
        <v>338</v>
      </c>
      <c r="C295" s="68">
        <v>1100000</v>
      </c>
      <c r="D295" s="68">
        <v>1100000</v>
      </c>
    </row>
    <row r="296" spans="2:8" x14ac:dyDescent="0.3">
      <c r="B296" s="154" t="s">
        <v>577</v>
      </c>
      <c r="C296" s="68">
        <v>0</v>
      </c>
      <c r="D296" s="68">
        <v>8250000</v>
      </c>
    </row>
    <row r="297" spans="2:8" x14ac:dyDescent="0.3">
      <c r="B297" s="62" t="s">
        <v>339</v>
      </c>
      <c r="C297" s="71">
        <f>SUM(C292:C296)</f>
        <v>713332331.65120006</v>
      </c>
      <c r="D297" s="71">
        <f>SUM(D292:D296)</f>
        <v>1815865019</v>
      </c>
      <c r="F297" s="37"/>
    </row>
    <row r="298" spans="2:8" x14ac:dyDescent="0.3">
      <c r="H298" s="37"/>
    </row>
    <row r="299" spans="2:8" x14ac:dyDescent="0.3">
      <c r="B299" s="431" t="s">
        <v>340</v>
      </c>
      <c r="C299" s="431"/>
      <c r="D299" s="431"/>
      <c r="E299" s="431"/>
      <c r="F299" s="431"/>
      <c r="G299" s="431"/>
      <c r="H299" s="431"/>
    </row>
    <row r="300" spans="2:8" x14ac:dyDescent="0.3">
      <c r="H300" s="37"/>
    </row>
    <row r="301" spans="2:8" x14ac:dyDescent="0.3">
      <c r="B301" s="66" t="s">
        <v>171</v>
      </c>
      <c r="C301" s="67">
        <f>+C291</f>
        <v>46203</v>
      </c>
      <c r="D301" s="67">
        <f>+D291</f>
        <v>46022</v>
      </c>
    </row>
    <row r="302" spans="2:8" x14ac:dyDescent="0.3">
      <c r="B302" s="31" t="s">
        <v>341</v>
      </c>
      <c r="C302" s="73">
        <v>28191605</v>
      </c>
      <c r="D302" s="73">
        <v>19226199</v>
      </c>
    </row>
    <row r="303" spans="2:8" x14ac:dyDescent="0.3">
      <c r="B303" s="31" t="s">
        <v>342</v>
      </c>
      <c r="C303" s="73">
        <v>420709</v>
      </c>
      <c r="D303" s="73">
        <v>10921</v>
      </c>
    </row>
    <row r="304" spans="2:8" x14ac:dyDescent="0.3">
      <c r="B304" s="62" t="s">
        <v>339</v>
      </c>
      <c r="C304" s="71">
        <f>SUM(C302:C303)</f>
        <v>28612314</v>
      </c>
      <c r="D304" s="71">
        <f>SUM(D302:D303)</f>
        <v>19237120</v>
      </c>
    </row>
    <row r="305" spans="2:8" x14ac:dyDescent="0.3">
      <c r="H305" s="37"/>
    </row>
    <row r="306" spans="2:8" x14ac:dyDescent="0.3">
      <c r="B306" s="433" t="s">
        <v>343</v>
      </c>
      <c r="C306" s="433"/>
      <c r="D306" s="433"/>
      <c r="E306" s="433"/>
      <c r="F306" s="433"/>
      <c r="G306" s="433"/>
      <c r="H306" s="433"/>
    </row>
    <row r="307" spans="2:8" x14ac:dyDescent="0.3">
      <c r="B307" s="433"/>
      <c r="C307" s="433"/>
      <c r="D307" s="433"/>
      <c r="E307" s="433"/>
      <c r="F307" s="433"/>
      <c r="G307" s="433"/>
      <c r="H307" s="433"/>
    </row>
    <row r="308" spans="2:8" x14ac:dyDescent="0.3">
      <c r="H308" s="37"/>
    </row>
    <row r="309" spans="2:8" x14ac:dyDescent="0.3">
      <c r="B309" s="448" t="s">
        <v>344</v>
      </c>
      <c r="C309" s="448"/>
      <c r="D309" s="448"/>
      <c r="E309" s="448"/>
      <c r="F309" s="448"/>
      <c r="G309" s="448"/>
      <c r="H309" s="448"/>
    </row>
    <row r="310" spans="2:8" x14ac:dyDescent="0.3">
      <c r="H310" s="37"/>
    </row>
    <row r="311" spans="2:8" x14ac:dyDescent="0.3">
      <c r="H311" s="37"/>
    </row>
    <row r="312" spans="2:8" x14ac:dyDescent="0.3">
      <c r="B312" s="431" t="s">
        <v>345</v>
      </c>
      <c r="C312" s="431"/>
      <c r="D312" s="431"/>
      <c r="E312" s="431"/>
      <c r="F312" s="431"/>
      <c r="G312" s="431"/>
      <c r="H312" s="431"/>
    </row>
    <row r="313" spans="2:8" x14ac:dyDescent="0.3">
      <c r="H313" s="37"/>
    </row>
    <row r="314" spans="2:8" x14ac:dyDescent="0.3">
      <c r="B314" s="459" t="s">
        <v>346</v>
      </c>
      <c r="C314" s="460"/>
      <c r="D314" s="461"/>
      <c r="H314" s="37"/>
    </row>
    <row r="315" spans="2:8" x14ac:dyDescent="0.3">
      <c r="B315" s="66" t="s">
        <v>171</v>
      </c>
      <c r="C315" s="156">
        <f>+C301</f>
        <v>46203</v>
      </c>
      <c r="D315" s="156">
        <f>+D301</f>
        <v>46022</v>
      </c>
      <c r="F315" s="37"/>
    </row>
    <row r="316" spans="2:8" x14ac:dyDescent="0.3">
      <c r="B316" s="31" t="s">
        <v>347</v>
      </c>
      <c r="C316" s="73">
        <v>395670081</v>
      </c>
      <c r="D316" s="73">
        <v>301154374</v>
      </c>
      <c r="F316" s="37"/>
    </row>
    <row r="317" spans="2:8" x14ac:dyDescent="0.3">
      <c r="B317" s="31" t="s">
        <v>349</v>
      </c>
      <c r="C317" s="73">
        <v>212143083</v>
      </c>
      <c r="D317" s="73">
        <v>231216958</v>
      </c>
      <c r="F317" s="37"/>
    </row>
    <row r="318" spans="2:8" x14ac:dyDescent="0.3">
      <c r="B318" s="31" t="s">
        <v>348</v>
      </c>
      <c r="C318" s="73">
        <v>172652998</v>
      </c>
      <c r="D318" s="73">
        <v>101030916</v>
      </c>
    </row>
    <row r="319" spans="2:8" x14ac:dyDescent="0.3">
      <c r="B319" s="31" t="s">
        <v>350</v>
      </c>
      <c r="C319" s="73">
        <v>148335077</v>
      </c>
      <c r="D319" s="73">
        <v>198000</v>
      </c>
    </row>
    <row r="320" spans="2:8" x14ac:dyDescent="0.3">
      <c r="B320" s="62" t="s">
        <v>339</v>
      </c>
      <c r="C320" s="71">
        <f>SUM(C316:C319)</f>
        <v>928801239</v>
      </c>
      <c r="D320" s="71">
        <f>SUM(D316:D319)</f>
        <v>633600248</v>
      </c>
      <c r="E320" s="157"/>
      <c r="G320" s="23"/>
    </row>
    <row r="321" spans="2:8" x14ac:dyDescent="0.3">
      <c r="B321" s="24"/>
      <c r="C321" s="157"/>
      <c r="D321" s="157"/>
      <c r="E321" s="157"/>
      <c r="F321" s="37"/>
    </row>
    <row r="322" spans="2:8" x14ac:dyDescent="0.3">
      <c r="B322" s="459" t="s">
        <v>351</v>
      </c>
      <c r="C322" s="460"/>
      <c r="D322" s="461"/>
      <c r="H322" s="37"/>
    </row>
    <row r="323" spans="2:8" x14ac:dyDescent="0.3">
      <c r="B323" s="25" t="s">
        <v>171</v>
      </c>
      <c r="C323" s="67">
        <f>+C315</f>
        <v>46203</v>
      </c>
      <c r="D323" s="67">
        <f>+D315</f>
        <v>46022</v>
      </c>
      <c r="H323" s="37"/>
    </row>
    <row r="324" spans="2:8" x14ac:dyDescent="0.3">
      <c r="B324" s="31" t="s">
        <v>352</v>
      </c>
      <c r="C324" s="73">
        <v>848653360</v>
      </c>
      <c r="D324" s="73">
        <v>710176680</v>
      </c>
      <c r="F324" s="37"/>
    </row>
    <row r="325" spans="2:8" x14ac:dyDescent="0.3">
      <c r="B325" s="31" t="s">
        <v>353</v>
      </c>
      <c r="C325" s="73">
        <v>104408936</v>
      </c>
      <c r="D325" s="73">
        <v>112585891</v>
      </c>
      <c r="F325" s="37"/>
    </row>
    <row r="326" spans="2:8" x14ac:dyDescent="0.3">
      <c r="B326" s="31" t="s">
        <v>348</v>
      </c>
      <c r="C326" s="73">
        <v>4097264</v>
      </c>
      <c r="D326" s="73">
        <v>324536</v>
      </c>
      <c r="F326" s="37"/>
    </row>
    <row r="327" spans="2:8" x14ac:dyDescent="0.3">
      <c r="B327" s="62" t="s">
        <v>339</v>
      </c>
      <c r="C327" s="71">
        <f>SUM(C324:C326)</f>
        <v>957159560</v>
      </c>
      <c r="D327" s="71">
        <f>SUM(D324:D326)</f>
        <v>823087107</v>
      </c>
      <c r="F327" s="37"/>
    </row>
    <row r="328" spans="2:8" x14ac:dyDescent="0.3">
      <c r="H328" s="37"/>
    </row>
    <row r="329" spans="2:8" x14ac:dyDescent="0.3">
      <c r="B329" s="55" t="s">
        <v>354</v>
      </c>
      <c r="C329" s="55"/>
      <c r="D329" s="55"/>
      <c r="E329" s="55"/>
      <c r="F329" s="55"/>
      <c r="G329" s="55"/>
      <c r="H329" s="55"/>
    </row>
    <row r="330" spans="2:8" x14ac:dyDescent="0.3">
      <c r="H330" s="37"/>
    </row>
    <row r="331" spans="2:8" x14ac:dyDescent="0.3">
      <c r="B331" s="416" t="s">
        <v>355</v>
      </c>
      <c r="C331" s="416"/>
      <c r="D331" s="416"/>
      <c r="E331" s="416"/>
      <c r="F331" s="416"/>
      <c r="G331" s="416"/>
      <c r="H331" s="416"/>
    </row>
    <row r="332" spans="2:8" x14ac:dyDescent="0.3">
      <c r="H332" s="37"/>
    </row>
    <row r="333" spans="2:8" x14ac:dyDescent="0.3">
      <c r="B333" s="58" t="s">
        <v>262</v>
      </c>
      <c r="C333" s="141">
        <f>+C323</f>
        <v>46203</v>
      </c>
      <c r="D333" s="141">
        <f>+D323</f>
        <v>46022</v>
      </c>
      <c r="H333" s="37"/>
    </row>
    <row r="334" spans="2:8" x14ac:dyDescent="0.3">
      <c r="B334" s="158" t="s">
        <v>360</v>
      </c>
      <c r="C334" s="247"/>
      <c r="D334" s="159"/>
      <c r="H334" s="37"/>
    </row>
    <row r="335" spans="2:8" x14ac:dyDescent="0.3">
      <c r="B335" s="36" t="s">
        <v>564</v>
      </c>
      <c r="C335" s="248">
        <v>0</v>
      </c>
      <c r="D335" s="248">
        <v>20000200</v>
      </c>
      <c r="H335" s="37"/>
    </row>
    <row r="336" spans="2:8" x14ac:dyDescent="0.3">
      <c r="B336" s="36" t="s">
        <v>315</v>
      </c>
      <c r="C336" s="248">
        <v>2500000</v>
      </c>
      <c r="D336" s="248">
        <v>2000000</v>
      </c>
      <c r="H336" s="37"/>
    </row>
    <row r="337" spans="2:8" x14ac:dyDescent="0.3">
      <c r="B337" s="36" t="s">
        <v>357</v>
      </c>
      <c r="C337" s="248">
        <v>17336.3</v>
      </c>
      <c r="D337" s="248">
        <v>431356.83</v>
      </c>
      <c r="H337" s="37"/>
    </row>
    <row r="338" spans="2:8" x14ac:dyDescent="0.3">
      <c r="B338" s="36" t="s">
        <v>358</v>
      </c>
      <c r="C338" s="248">
        <v>-14104.1</v>
      </c>
      <c r="D338" s="248">
        <v>-420238.92</v>
      </c>
      <c r="H338" s="37"/>
    </row>
    <row r="339" spans="2:8" x14ac:dyDescent="0.3">
      <c r="B339" s="161" t="s">
        <v>658</v>
      </c>
      <c r="C339" s="249">
        <f>+C202</f>
        <v>6081.67</v>
      </c>
      <c r="D339" s="162">
        <f>+D202</f>
        <v>6575.71</v>
      </c>
      <c r="H339" s="37"/>
    </row>
    <row r="340" spans="2:8" x14ac:dyDescent="0.3">
      <c r="B340" s="62" t="s">
        <v>339</v>
      </c>
      <c r="C340" s="160">
        <f>INT(+SUM(C335:C338)*C339)+1</f>
        <v>15223832174</v>
      </c>
      <c r="D340" s="160">
        <f>+SUM(D335:D338)*D339</f>
        <v>144740043293.96606</v>
      </c>
      <c r="H340" s="37"/>
    </row>
    <row r="341" spans="2:8" x14ac:dyDescent="0.3">
      <c r="H341" s="37"/>
    </row>
    <row r="342" spans="2:8" x14ac:dyDescent="0.3">
      <c r="B342" s="448" t="s">
        <v>362</v>
      </c>
      <c r="C342" s="448"/>
      <c r="D342" s="448"/>
      <c r="H342" s="37"/>
    </row>
    <row r="343" spans="2:8" x14ac:dyDescent="0.3">
      <c r="H343" s="37"/>
    </row>
    <row r="344" spans="2:8" x14ac:dyDescent="0.3">
      <c r="B344" s="64" t="s">
        <v>356</v>
      </c>
      <c r="C344" s="141">
        <f>+C333</f>
        <v>46203</v>
      </c>
      <c r="D344" s="141">
        <f>+D333</f>
        <v>46022</v>
      </c>
      <c r="F344" s="37"/>
    </row>
    <row r="345" spans="2:8" x14ac:dyDescent="0.3">
      <c r="B345" s="404" t="s">
        <v>311</v>
      </c>
      <c r="C345" s="247">
        <v>67287182320</v>
      </c>
      <c r="D345" s="65">
        <v>3071561592</v>
      </c>
      <c r="F345" s="37"/>
    </row>
    <row r="346" spans="2:8" x14ac:dyDescent="0.3">
      <c r="B346" s="154" t="s">
        <v>363</v>
      </c>
      <c r="C346" s="314">
        <v>5038391639</v>
      </c>
      <c r="D346" s="258">
        <v>7951487</v>
      </c>
      <c r="F346" s="37"/>
    </row>
    <row r="347" spans="2:8" x14ac:dyDescent="0.3">
      <c r="B347" s="257" t="s">
        <v>321</v>
      </c>
      <c r="C347" s="159">
        <v>875426130</v>
      </c>
      <c r="D347" s="258">
        <v>5020194638</v>
      </c>
      <c r="F347" s="37"/>
    </row>
    <row r="348" spans="2:8" x14ac:dyDescent="0.3">
      <c r="B348" s="257" t="s">
        <v>315</v>
      </c>
      <c r="C348" s="159">
        <v>79472</v>
      </c>
      <c r="D348" s="258">
        <v>0</v>
      </c>
      <c r="F348" s="37"/>
    </row>
    <row r="349" spans="2:8" x14ac:dyDescent="0.3">
      <c r="B349" s="257" t="s">
        <v>364</v>
      </c>
      <c r="C349" s="159">
        <v>0</v>
      </c>
      <c r="D349" s="258">
        <v>115478</v>
      </c>
      <c r="F349" s="37"/>
    </row>
    <row r="350" spans="2:8" x14ac:dyDescent="0.3">
      <c r="B350" s="62" t="s">
        <v>365</v>
      </c>
      <c r="C350" s="74">
        <f>SUM(C345:C349)</f>
        <v>73201079561</v>
      </c>
      <c r="D350" s="74">
        <f>SUM(D345:D349)</f>
        <v>8099823195</v>
      </c>
      <c r="F350" s="37"/>
    </row>
    <row r="351" spans="2:8" x14ac:dyDescent="0.3">
      <c r="H351" s="37"/>
    </row>
    <row r="352" spans="2:8" x14ac:dyDescent="0.3">
      <c r="B352" s="58" t="s">
        <v>356</v>
      </c>
      <c r="C352" s="141">
        <f>+C344</f>
        <v>46203</v>
      </c>
      <c r="D352" s="141">
        <f>+D344</f>
        <v>46022</v>
      </c>
      <c r="H352" s="37"/>
    </row>
    <row r="353" spans="2:8" x14ac:dyDescent="0.3">
      <c r="B353" s="407" t="s">
        <v>613</v>
      </c>
      <c r="C353" s="405">
        <v>1040338.61</v>
      </c>
      <c r="D353" s="110">
        <v>0</v>
      </c>
      <c r="F353" s="37"/>
    </row>
    <row r="354" spans="2:8" x14ac:dyDescent="0.3">
      <c r="B354" s="70" t="s">
        <v>363</v>
      </c>
      <c r="C354" s="405">
        <v>318.52</v>
      </c>
      <c r="D354" s="114">
        <v>0</v>
      </c>
      <c r="F354" s="37"/>
    </row>
    <row r="355" spans="2:8" x14ac:dyDescent="0.3">
      <c r="B355" s="165" t="s">
        <v>315</v>
      </c>
      <c r="C355" s="406">
        <v>178.77</v>
      </c>
      <c r="D355" s="117">
        <v>0</v>
      </c>
      <c r="F355" s="37"/>
    </row>
    <row r="356" spans="2:8" x14ac:dyDescent="0.3">
      <c r="B356" s="364" t="s">
        <v>359</v>
      </c>
      <c r="C356" s="259">
        <f>SUM(C353:C355)</f>
        <v>1040835.9</v>
      </c>
      <c r="D356" s="259">
        <f>SUM(D353:D355)</f>
        <v>0</v>
      </c>
      <c r="F356" s="37"/>
    </row>
    <row r="357" spans="2:8" x14ac:dyDescent="0.3">
      <c r="B357" s="49" t="s">
        <v>657</v>
      </c>
      <c r="C357" s="259">
        <f>+C339</f>
        <v>6081.67</v>
      </c>
      <c r="D357" s="259">
        <f>+D339</f>
        <v>6575.71</v>
      </c>
      <c r="F357" s="37"/>
    </row>
    <row r="358" spans="2:8" x14ac:dyDescent="0.3">
      <c r="B358" s="62" t="s">
        <v>359</v>
      </c>
      <c r="C358" s="74">
        <f>+C356*C357+1</f>
        <v>6330020468.9530001</v>
      </c>
      <c r="D358" s="74">
        <f>+D356*D357</f>
        <v>0</v>
      </c>
      <c r="F358" s="37"/>
    </row>
    <row r="359" spans="2:8" x14ac:dyDescent="0.3">
      <c r="B359" s="62" t="s">
        <v>65</v>
      </c>
      <c r="C359" s="74">
        <f>+C350+C358</f>
        <v>79531100029.953003</v>
      </c>
      <c r="D359" s="74">
        <f>+D350+D358</f>
        <v>8099823195</v>
      </c>
      <c r="F359" s="37"/>
    </row>
    <row r="360" spans="2:8" x14ac:dyDescent="0.3">
      <c r="H360" s="37"/>
    </row>
    <row r="361" spans="2:8" x14ac:dyDescent="0.3">
      <c r="B361" s="24" t="s">
        <v>366</v>
      </c>
    </row>
    <row r="362" spans="2:8" x14ac:dyDescent="0.3">
      <c r="B362" s="24"/>
    </row>
    <row r="363" spans="2:8" x14ac:dyDescent="0.3">
      <c r="B363" s="91">
        <f>+C352</f>
        <v>46203</v>
      </c>
    </row>
    <row r="364" spans="2:8" ht="28.8" x14ac:dyDescent="0.3">
      <c r="B364" s="25" t="s">
        <v>367</v>
      </c>
      <c r="C364" s="25" t="s">
        <v>368</v>
      </c>
      <c r="D364" s="25" t="s">
        <v>369</v>
      </c>
      <c r="E364" s="25" t="s">
        <v>370</v>
      </c>
      <c r="F364" s="25" t="s">
        <v>371</v>
      </c>
    </row>
    <row r="365" spans="2:8" x14ac:dyDescent="0.3">
      <c r="B365" s="260">
        <v>45958</v>
      </c>
      <c r="C365" s="96" t="s">
        <v>614</v>
      </c>
      <c r="D365" s="96" t="s">
        <v>372</v>
      </c>
      <c r="E365" s="268">
        <v>2142486027.2191782</v>
      </c>
      <c r="F365" s="261">
        <v>46318</v>
      </c>
    </row>
    <row r="366" spans="2:8" x14ac:dyDescent="0.3">
      <c r="B366" s="260">
        <v>46071</v>
      </c>
      <c r="C366" s="96" t="s">
        <v>615</v>
      </c>
      <c r="D366" s="96" t="s">
        <v>372</v>
      </c>
      <c r="E366" s="268">
        <v>391438903.98442566</v>
      </c>
      <c r="F366" s="261">
        <v>46223</v>
      </c>
    </row>
    <row r="367" spans="2:8" x14ac:dyDescent="0.3">
      <c r="B367" s="260">
        <v>46125</v>
      </c>
      <c r="C367" s="96" t="s">
        <v>655</v>
      </c>
      <c r="D367" s="96" t="s">
        <v>372</v>
      </c>
      <c r="E367" s="268">
        <v>534109369.98993814</v>
      </c>
      <c r="F367" s="261">
        <v>46216</v>
      </c>
    </row>
    <row r="368" spans="2:8" x14ac:dyDescent="0.3">
      <c r="B368" s="260">
        <v>46129</v>
      </c>
      <c r="C368" s="96" t="s">
        <v>617</v>
      </c>
      <c r="D368" s="96" t="s">
        <v>372</v>
      </c>
      <c r="E368" s="268">
        <v>987515068.97566319</v>
      </c>
      <c r="F368" s="261">
        <v>46251</v>
      </c>
    </row>
    <row r="369" spans="2:6" x14ac:dyDescent="0.3">
      <c r="B369" s="260">
        <v>46129</v>
      </c>
      <c r="C369" s="96" t="s">
        <v>615</v>
      </c>
      <c r="D369" s="96" t="s">
        <v>372</v>
      </c>
      <c r="E369" s="268">
        <v>1202564383.9759898</v>
      </c>
      <c r="F369" s="261">
        <v>46251</v>
      </c>
    </row>
    <row r="370" spans="2:6" x14ac:dyDescent="0.3">
      <c r="B370" s="260">
        <v>46189</v>
      </c>
      <c r="C370" s="96" t="s">
        <v>656</v>
      </c>
      <c r="D370" s="96" t="s">
        <v>372</v>
      </c>
      <c r="E370" s="268">
        <v>5166643645.9894714</v>
      </c>
      <c r="F370" s="261">
        <v>46279</v>
      </c>
    </row>
    <row r="371" spans="2:6" x14ac:dyDescent="0.3">
      <c r="B371" s="260">
        <v>46192</v>
      </c>
      <c r="C371" s="96" t="s">
        <v>618</v>
      </c>
      <c r="D371" s="96" t="s">
        <v>372</v>
      </c>
      <c r="E371" s="268">
        <v>10051369862.984381</v>
      </c>
      <c r="F371" s="261">
        <v>46252</v>
      </c>
    </row>
    <row r="372" spans="2:6" x14ac:dyDescent="0.3">
      <c r="B372" s="260">
        <v>46196</v>
      </c>
      <c r="C372" s="96" t="s">
        <v>619</v>
      </c>
      <c r="D372" s="96" t="s">
        <v>372</v>
      </c>
      <c r="E372" s="268">
        <v>1449232043.9978607</v>
      </c>
      <c r="F372" s="261">
        <v>46210</v>
      </c>
    </row>
    <row r="373" spans="2:6" x14ac:dyDescent="0.3">
      <c r="B373" s="260">
        <v>46199</v>
      </c>
      <c r="C373" s="96" t="s">
        <v>618</v>
      </c>
      <c r="D373" s="96" t="s">
        <v>372</v>
      </c>
      <c r="E373" s="268">
        <v>4703624999.9937077</v>
      </c>
      <c r="F373" s="261">
        <v>46206</v>
      </c>
    </row>
    <row r="374" spans="2:6" x14ac:dyDescent="0.3">
      <c r="B374" s="260">
        <v>46199</v>
      </c>
      <c r="C374" s="96" t="s">
        <v>616</v>
      </c>
      <c r="D374" s="96" t="s">
        <v>372</v>
      </c>
      <c r="E374" s="268">
        <v>10063698629.988394</v>
      </c>
      <c r="F374" s="261">
        <v>46206</v>
      </c>
    </row>
    <row r="375" spans="2:6" x14ac:dyDescent="0.3">
      <c r="B375" s="260" t="s">
        <v>373</v>
      </c>
      <c r="C375" s="96"/>
      <c r="D375" s="96"/>
      <c r="E375" s="268">
        <v>-186243206</v>
      </c>
      <c r="F375" s="261"/>
    </row>
    <row r="376" spans="2:6" x14ac:dyDescent="0.3">
      <c r="B376" s="62" t="s">
        <v>374</v>
      </c>
      <c r="C376" s="93"/>
      <c r="D376" s="94"/>
      <c r="E376" s="74">
        <f>SUM(E365:E375)</f>
        <v>36506439731.099014</v>
      </c>
      <c r="F376" s="94"/>
    </row>
    <row r="377" spans="2:6" x14ac:dyDescent="0.3">
      <c r="B377" s="95"/>
      <c r="C377" s="96"/>
      <c r="D377" s="96"/>
      <c r="E377" s="97"/>
      <c r="F377" s="95"/>
    </row>
    <row r="378" spans="2:6" ht="28.8" x14ac:dyDescent="0.3">
      <c r="B378" s="25" t="s">
        <v>367</v>
      </c>
      <c r="C378" s="25" t="s">
        <v>368</v>
      </c>
      <c r="D378" s="25" t="s">
        <v>369</v>
      </c>
      <c r="E378" s="25" t="s">
        <v>370</v>
      </c>
      <c r="F378" s="25" t="s">
        <v>371</v>
      </c>
    </row>
    <row r="379" spans="2:6" x14ac:dyDescent="0.3">
      <c r="B379" s="260">
        <v>45882</v>
      </c>
      <c r="C379" s="96" t="s">
        <v>620</v>
      </c>
      <c r="D379" s="96" t="s">
        <v>295</v>
      </c>
      <c r="E379" s="315">
        <v>1020369.2201731508</v>
      </c>
      <c r="F379" s="261">
        <v>46241</v>
      </c>
    </row>
    <row r="380" spans="2:6" x14ac:dyDescent="0.3">
      <c r="B380" s="260">
        <v>45961</v>
      </c>
      <c r="C380" s="96" t="s">
        <v>621</v>
      </c>
      <c r="D380" s="96" t="s">
        <v>295</v>
      </c>
      <c r="E380" s="315">
        <v>7268.9237342465758</v>
      </c>
      <c r="F380" s="261">
        <v>46321</v>
      </c>
    </row>
    <row r="381" spans="2:6" x14ac:dyDescent="0.3">
      <c r="B381" s="260">
        <v>45961</v>
      </c>
      <c r="C381" s="96" t="s">
        <v>622</v>
      </c>
      <c r="D381" s="96" t="s">
        <v>295</v>
      </c>
      <c r="E381" s="315">
        <v>51757.616316712323</v>
      </c>
      <c r="F381" s="261">
        <v>46321</v>
      </c>
    </row>
    <row r="382" spans="2:6" x14ac:dyDescent="0.3">
      <c r="B382" s="260">
        <v>45985</v>
      </c>
      <c r="C382" s="96" t="s">
        <v>623</v>
      </c>
      <c r="D382" s="96" t="s">
        <v>295</v>
      </c>
      <c r="E382" s="315">
        <v>151886.91745753426</v>
      </c>
      <c r="F382" s="261">
        <v>46255</v>
      </c>
    </row>
    <row r="383" spans="2:6" x14ac:dyDescent="0.3">
      <c r="B383" s="260">
        <v>46002</v>
      </c>
      <c r="C383" s="96" t="s">
        <v>623</v>
      </c>
      <c r="D383" s="96" t="s">
        <v>295</v>
      </c>
      <c r="E383" s="315">
        <v>50723.955182465754</v>
      </c>
      <c r="F383" s="261">
        <v>46282</v>
      </c>
    </row>
    <row r="384" spans="2:6" x14ac:dyDescent="0.3">
      <c r="B384" s="260">
        <v>46092</v>
      </c>
      <c r="C384" s="96" t="s">
        <v>623</v>
      </c>
      <c r="D384" s="96" t="s">
        <v>295</v>
      </c>
      <c r="E384" s="315">
        <v>198421.91999624472</v>
      </c>
      <c r="F384" s="261">
        <v>46127</v>
      </c>
    </row>
    <row r="385" spans="2:6" x14ac:dyDescent="0.3">
      <c r="B385" s="260">
        <v>46127</v>
      </c>
      <c r="C385" s="96" t="s">
        <v>622</v>
      </c>
      <c r="D385" s="96" t="s">
        <v>295</v>
      </c>
      <c r="E385" s="315">
        <v>150033.48999977732</v>
      </c>
      <c r="F385" s="261">
        <v>46127</v>
      </c>
    </row>
    <row r="386" spans="2:6" x14ac:dyDescent="0.3">
      <c r="B386" s="260">
        <v>46128</v>
      </c>
      <c r="C386" s="96" t="s">
        <v>622</v>
      </c>
      <c r="D386" s="96" t="s">
        <v>295</v>
      </c>
      <c r="E386" s="315">
        <v>199999.9999976251</v>
      </c>
      <c r="F386" s="261">
        <v>46157</v>
      </c>
    </row>
    <row r="387" spans="2:6" x14ac:dyDescent="0.3">
      <c r="B387" s="260">
        <v>46135</v>
      </c>
      <c r="C387" s="96" t="s">
        <v>623</v>
      </c>
      <c r="D387" s="96" t="s">
        <v>295</v>
      </c>
      <c r="E387" s="315">
        <v>120215.66999699878</v>
      </c>
      <c r="F387" s="261">
        <v>46188</v>
      </c>
    </row>
    <row r="388" spans="2:6" x14ac:dyDescent="0.3">
      <c r="B388" s="260">
        <v>46161</v>
      </c>
      <c r="C388" s="96" t="s">
        <v>622</v>
      </c>
      <c r="D388" s="96" t="s">
        <v>295</v>
      </c>
      <c r="E388" s="315">
        <v>100759.44999930479</v>
      </c>
      <c r="F388" s="261">
        <v>46251</v>
      </c>
    </row>
    <row r="389" spans="2:6" x14ac:dyDescent="0.3">
      <c r="B389" s="260">
        <v>46164</v>
      </c>
      <c r="C389" s="96" t="s">
        <v>623</v>
      </c>
      <c r="D389" s="96" t="s">
        <v>295</v>
      </c>
      <c r="E389" s="315">
        <v>300047.25999852736</v>
      </c>
      <c r="F389" s="261">
        <v>46310</v>
      </c>
    </row>
    <row r="390" spans="2:6" x14ac:dyDescent="0.3">
      <c r="B390" s="260">
        <v>46170</v>
      </c>
      <c r="C390" s="96" t="s">
        <v>623</v>
      </c>
      <c r="D390" s="96" t="s">
        <v>295</v>
      </c>
      <c r="E390" s="315">
        <v>100015.74999956937</v>
      </c>
      <c r="F390" s="261">
        <v>46371</v>
      </c>
    </row>
    <row r="391" spans="2:6" x14ac:dyDescent="0.3">
      <c r="B391" s="260">
        <v>46171</v>
      </c>
      <c r="C391" s="96" t="s">
        <v>620</v>
      </c>
      <c r="D391" s="96" t="s">
        <v>295</v>
      </c>
      <c r="E391" s="315">
        <v>98349.439999162627</v>
      </c>
      <c r="F391" s="261">
        <v>46127</v>
      </c>
    </row>
    <row r="392" spans="2:6" x14ac:dyDescent="0.3">
      <c r="B392" s="260">
        <v>46171</v>
      </c>
      <c r="C392" s="96" t="s">
        <v>624</v>
      </c>
      <c r="D392" s="96" t="s">
        <v>295</v>
      </c>
      <c r="E392" s="315">
        <v>146970.40999967465</v>
      </c>
      <c r="F392" s="261">
        <v>46135</v>
      </c>
    </row>
    <row r="393" spans="2:6" x14ac:dyDescent="0.3">
      <c r="B393" s="260">
        <v>46174</v>
      </c>
      <c r="C393" s="96" t="s">
        <v>625</v>
      </c>
      <c r="D393" s="96" t="s">
        <v>295</v>
      </c>
      <c r="E393" s="315">
        <v>157172.11999941283</v>
      </c>
      <c r="F393" s="261">
        <v>46142</v>
      </c>
    </row>
    <row r="394" spans="2:6" x14ac:dyDescent="0.3">
      <c r="B394" s="260">
        <v>46174</v>
      </c>
      <c r="C394" s="96" t="s">
        <v>624</v>
      </c>
      <c r="D394" s="96" t="s">
        <v>295</v>
      </c>
      <c r="E394" s="315">
        <v>355044.31999211526</v>
      </c>
      <c r="F394" s="261">
        <v>46142</v>
      </c>
    </row>
    <row r="395" spans="2:6" x14ac:dyDescent="0.3">
      <c r="B395" s="260">
        <v>46178</v>
      </c>
      <c r="C395" s="96" t="s">
        <v>626</v>
      </c>
      <c r="D395" s="96" t="s">
        <v>295</v>
      </c>
      <c r="E395" s="315">
        <v>2003205.4799954947</v>
      </c>
      <c r="F395" s="261">
        <v>46161</v>
      </c>
    </row>
    <row r="396" spans="2:6" x14ac:dyDescent="0.3">
      <c r="B396" s="260">
        <v>46189</v>
      </c>
      <c r="C396" s="96" t="s">
        <v>627</v>
      </c>
      <c r="D396" s="96" t="s">
        <v>295</v>
      </c>
      <c r="E396" s="315">
        <v>2003452.0499956785</v>
      </c>
      <c r="F396" s="261">
        <v>46189</v>
      </c>
    </row>
    <row r="397" spans="2:6" x14ac:dyDescent="0.3">
      <c r="B397" s="260">
        <v>46189</v>
      </c>
      <c r="C397" s="96" t="s">
        <v>627</v>
      </c>
      <c r="D397" s="96" t="s">
        <v>295</v>
      </c>
      <c r="E397" s="315">
        <v>355524.72999174771</v>
      </c>
      <c r="F397" s="261">
        <v>46196</v>
      </c>
    </row>
    <row r="398" spans="2:6" x14ac:dyDescent="0.3">
      <c r="B398" s="260">
        <v>46191</v>
      </c>
      <c r="C398" s="96" t="s">
        <v>628</v>
      </c>
      <c r="D398" s="96" t="s">
        <v>295</v>
      </c>
      <c r="E398" s="315">
        <v>2515068.4899994149</v>
      </c>
      <c r="F398" s="261">
        <v>46272</v>
      </c>
    </row>
    <row r="399" spans="2:6" x14ac:dyDescent="0.3">
      <c r="B399" s="260">
        <v>46196</v>
      </c>
      <c r="C399" s="96" t="s">
        <v>629</v>
      </c>
      <c r="D399" s="96" t="s">
        <v>295</v>
      </c>
      <c r="E399" s="315">
        <v>1502958.8999989205</v>
      </c>
      <c r="F399" s="261">
        <v>46189</v>
      </c>
    </row>
    <row r="400" spans="2:6" x14ac:dyDescent="0.3">
      <c r="B400" s="260">
        <v>46197</v>
      </c>
      <c r="C400" s="96" t="s">
        <v>630</v>
      </c>
      <c r="D400" s="96" t="s">
        <v>295</v>
      </c>
      <c r="E400" s="315">
        <v>580734.24999929266</v>
      </c>
      <c r="F400" s="261">
        <v>46189</v>
      </c>
    </row>
    <row r="401" spans="2:8" x14ac:dyDescent="0.3">
      <c r="B401" s="260">
        <v>46197</v>
      </c>
      <c r="C401" s="96" t="s">
        <v>375</v>
      </c>
      <c r="D401" s="96" t="s">
        <v>295</v>
      </c>
      <c r="E401" s="315">
        <v>1309856.8499980196</v>
      </c>
      <c r="F401" s="261">
        <v>46119</v>
      </c>
    </row>
    <row r="402" spans="2:8" x14ac:dyDescent="0.3">
      <c r="B402" s="260">
        <v>46198</v>
      </c>
      <c r="C402" s="96" t="s">
        <v>375</v>
      </c>
      <c r="D402" s="96" t="s">
        <v>295</v>
      </c>
      <c r="E402" s="315">
        <v>1058079.2499993308</v>
      </c>
      <c r="F402" s="261">
        <v>46119</v>
      </c>
    </row>
    <row r="403" spans="2:8" x14ac:dyDescent="0.3">
      <c r="B403" s="260" t="s">
        <v>373</v>
      </c>
      <c r="C403" s="96"/>
      <c r="D403" s="96"/>
      <c r="E403" s="315">
        <v>-32319.35</v>
      </c>
      <c r="F403" s="261"/>
    </row>
    <row r="404" spans="2:8" x14ac:dyDescent="0.3">
      <c r="B404" s="62" t="s">
        <v>376</v>
      </c>
      <c r="C404" s="93"/>
      <c r="D404" s="94"/>
      <c r="E404" s="98">
        <f>SUM(E378:E403)</f>
        <v>14505597.112820422</v>
      </c>
      <c r="F404" s="94"/>
    </row>
    <row r="405" spans="2:8" x14ac:dyDescent="0.3">
      <c r="B405" s="62" t="s">
        <v>607</v>
      </c>
      <c r="C405" s="99"/>
      <c r="D405" s="99"/>
      <c r="E405" s="100">
        <f>+C357</f>
        <v>6081.67</v>
      </c>
      <c r="F405" s="101"/>
    </row>
    <row r="406" spans="2:8" x14ac:dyDescent="0.3">
      <c r="B406" s="62" t="s">
        <v>376</v>
      </c>
      <c r="C406" s="93"/>
      <c r="D406" s="102"/>
      <c r="E406" s="74">
        <f>+INT(E404*E405)+11</f>
        <v>88218254804</v>
      </c>
      <c r="F406" s="94"/>
    </row>
    <row r="407" spans="2:8" x14ac:dyDescent="0.3">
      <c r="B407" s="369">
        <f>+C352</f>
        <v>46203</v>
      </c>
      <c r="C407" s="93"/>
      <c r="D407" s="102"/>
      <c r="E407" s="74">
        <f>+E376+E406</f>
        <v>124724694535.09901</v>
      </c>
      <c r="F407" s="94"/>
    </row>
    <row r="408" spans="2:8" x14ac:dyDescent="0.3">
      <c r="B408" s="383">
        <f>+D352</f>
        <v>46022</v>
      </c>
      <c r="C408" s="384"/>
      <c r="D408" s="385"/>
      <c r="E408" s="87">
        <v>212454901773</v>
      </c>
      <c r="F408" s="94"/>
    </row>
    <row r="410" spans="2:8" x14ac:dyDescent="0.3">
      <c r="B410" s="448" t="s">
        <v>285</v>
      </c>
      <c r="C410" s="448"/>
      <c r="D410" s="448"/>
      <c r="E410" s="448"/>
      <c r="F410" s="448"/>
      <c r="G410" s="448"/>
      <c r="H410" s="448"/>
    </row>
    <row r="412" spans="2:8" x14ac:dyDescent="0.3">
      <c r="B412" s="431" t="s">
        <v>377</v>
      </c>
      <c r="C412" s="431"/>
      <c r="D412" s="431"/>
      <c r="E412" s="431"/>
      <c r="F412" s="431"/>
      <c r="G412" s="431"/>
      <c r="H412" s="431"/>
    </row>
    <row r="414" spans="2:8" x14ac:dyDescent="0.3">
      <c r="B414" s="431" t="s">
        <v>378</v>
      </c>
      <c r="C414" s="431"/>
      <c r="D414" s="431"/>
      <c r="E414" s="431"/>
      <c r="F414" s="431"/>
      <c r="G414" s="431"/>
      <c r="H414" s="431"/>
    </row>
    <row r="416" spans="2:8" x14ac:dyDescent="0.3">
      <c r="B416" s="58" t="s">
        <v>171</v>
      </c>
      <c r="C416" s="59">
        <f>+C352</f>
        <v>46203</v>
      </c>
      <c r="D416" s="59">
        <f>+D352</f>
        <v>46022</v>
      </c>
    </row>
    <row r="417" spans="2:8" x14ac:dyDescent="0.3">
      <c r="B417" s="60" t="s">
        <v>380</v>
      </c>
      <c r="C417" s="61">
        <v>656782957</v>
      </c>
      <c r="D417" s="61">
        <v>484329580</v>
      </c>
    </row>
    <row r="418" spans="2:8" x14ac:dyDescent="0.3">
      <c r="B418" s="36" t="s">
        <v>379</v>
      </c>
      <c r="C418" s="6">
        <v>504537147</v>
      </c>
      <c r="D418" s="6">
        <v>286545437</v>
      </c>
    </row>
    <row r="419" spans="2:8" x14ac:dyDescent="0.3">
      <c r="B419" s="62" t="s">
        <v>65</v>
      </c>
      <c r="C419" s="63">
        <f>SUM(C417:C418)</f>
        <v>1161320104</v>
      </c>
      <c r="D419" s="63">
        <f>SUM(D417:D418)</f>
        <v>770875017</v>
      </c>
    </row>
    <row r="420" spans="2:8" x14ac:dyDescent="0.3">
      <c r="B420" s="24"/>
      <c r="C420" s="362"/>
      <c r="D420" s="362"/>
    </row>
    <row r="421" spans="2:8" x14ac:dyDescent="0.3">
      <c r="B421" s="448" t="s">
        <v>598</v>
      </c>
      <c r="C421" s="448"/>
      <c r="D421" s="448"/>
      <c r="E421" s="448"/>
      <c r="F421" s="448"/>
      <c r="G421" s="448"/>
      <c r="H421" s="448"/>
    </row>
    <row r="423" spans="2:8" x14ac:dyDescent="0.3">
      <c r="B423" s="64" t="s">
        <v>171</v>
      </c>
      <c r="C423" s="59">
        <f>+C416</f>
        <v>46203</v>
      </c>
      <c r="D423" s="59">
        <f>+D416</f>
        <v>46022</v>
      </c>
    </row>
    <row r="424" spans="2:8" x14ac:dyDescent="0.3">
      <c r="B424" s="41" t="s">
        <v>599</v>
      </c>
      <c r="C424" s="65">
        <v>38330576152</v>
      </c>
      <c r="D424" s="65">
        <v>10510592765</v>
      </c>
    </row>
    <row r="425" spans="2:8" x14ac:dyDescent="0.3">
      <c r="B425" s="4" t="s">
        <v>600</v>
      </c>
      <c r="C425" s="363">
        <v>1568022858</v>
      </c>
      <c r="D425" s="363">
        <v>1150810286</v>
      </c>
    </row>
    <row r="426" spans="2:8" x14ac:dyDescent="0.3">
      <c r="B426" s="364" t="s">
        <v>65</v>
      </c>
      <c r="C426" s="63">
        <f>SUM(C424:C425)</f>
        <v>39898599010</v>
      </c>
      <c r="D426" s="63">
        <f>SUM(D424:D425)</f>
        <v>11661403051</v>
      </c>
    </row>
    <row r="427" spans="2:8" x14ac:dyDescent="0.3">
      <c r="B427" s="24"/>
      <c r="C427" s="362"/>
      <c r="D427" s="362"/>
    </row>
    <row r="428" spans="2:8" x14ac:dyDescent="0.3">
      <c r="B428" s="431" t="s">
        <v>381</v>
      </c>
      <c r="C428" s="431"/>
      <c r="D428" s="431"/>
      <c r="E428" s="431"/>
      <c r="F428" s="431"/>
      <c r="G428" s="431"/>
      <c r="H428" s="431"/>
    </row>
    <row r="430" spans="2:8" x14ac:dyDescent="0.3">
      <c r="B430" s="431" t="s">
        <v>382</v>
      </c>
      <c r="C430" s="431"/>
      <c r="D430" s="431"/>
      <c r="E430" s="431"/>
      <c r="F430" s="431"/>
      <c r="G430" s="431"/>
      <c r="H430" s="431"/>
    </row>
    <row r="432" spans="2:8" x14ac:dyDescent="0.3">
      <c r="B432" s="24" t="s">
        <v>134</v>
      </c>
    </row>
    <row r="433" spans="2:6" x14ac:dyDescent="0.3">
      <c r="B433" s="66" t="s">
        <v>171</v>
      </c>
      <c r="C433" s="67">
        <f>+C416</f>
        <v>46203</v>
      </c>
      <c r="D433" s="67">
        <f>+D416</f>
        <v>46022</v>
      </c>
    </row>
    <row r="434" spans="2:6" x14ac:dyDescent="0.3">
      <c r="B434" s="31" t="s">
        <v>565</v>
      </c>
      <c r="C434" s="68">
        <v>1340925078</v>
      </c>
      <c r="D434" s="68">
        <v>839532500</v>
      </c>
    </row>
    <row r="435" spans="2:6" x14ac:dyDescent="0.3">
      <c r="B435" s="31" t="s">
        <v>631</v>
      </c>
      <c r="C435" s="68">
        <v>443035785</v>
      </c>
      <c r="D435" s="68">
        <v>0</v>
      </c>
    </row>
    <row r="436" spans="2:6" x14ac:dyDescent="0.3">
      <c r="B436" s="31" t="s">
        <v>383</v>
      </c>
      <c r="C436" s="68">
        <v>277523302</v>
      </c>
      <c r="D436" s="69">
        <v>6557249</v>
      </c>
    </row>
    <row r="437" spans="2:6" x14ac:dyDescent="0.3">
      <c r="B437" s="31" t="s">
        <v>632</v>
      </c>
      <c r="C437" s="68">
        <v>187506029</v>
      </c>
      <c r="D437" s="68">
        <v>0</v>
      </c>
    </row>
    <row r="438" spans="2:6" x14ac:dyDescent="0.3">
      <c r="B438" s="31" t="s">
        <v>571</v>
      </c>
      <c r="C438" s="68">
        <v>32400719</v>
      </c>
      <c r="D438" s="68">
        <v>5353470</v>
      </c>
    </row>
    <row r="439" spans="2:6" x14ac:dyDescent="0.3">
      <c r="B439" s="31" t="s">
        <v>384</v>
      </c>
      <c r="C439" s="68">
        <v>31721201</v>
      </c>
      <c r="D439" s="68">
        <v>29043017</v>
      </c>
    </row>
    <row r="440" spans="2:6" x14ac:dyDescent="0.3">
      <c r="B440" s="70" t="s">
        <v>385</v>
      </c>
      <c r="C440" s="68">
        <v>8000000</v>
      </c>
      <c r="D440" s="68">
        <v>0</v>
      </c>
    </row>
    <row r="441" spans="2:6" x14ac:dyDescent="0.3">
      <c r="B441" s="31" t="s">
        <v>659</v>
      </c>
      <c r="C441" s="68">
        <v>5200698</v>
      </c>
      <c r="D441" s="68">
        <v>0</v>
      </c>
    </row>
    <row r="442" spans="2:6" x14ac:dyDescent="0.3">
      <c r="B442" s="31" t="s">
        <v>578</v>
      </c>
      <c r="C442" s="68">
        <v>0</v>
      </c>
      <c r="D442" s="69">
        <v>1052686571</v>
      </c>
    </row>
    <row r="443" spans="2:6" x14ac:dyDescent="0.3">
      <c r="B443" s="31" t="s">
        <v>579</v>
      </c>
      <c r="C443" s="68">
        <v>0</v>
      </c>
      <c r="D443" s="68">
        <v>12903070</v>
      </c>
    </row>
    <row r="444" spans="2:6" x14ac:dyDescent="0.3">
      <c r="B444" s="62" t="s">
        <v>339</v>
      </c>
      <c r="C444" s="71">
        <f>SUM(C434:C443)</f>
        <v>2326312812</v>
      </c>
      <c r="D444" s="71">
        <f>SUM(D434:D443)</f>
        <v>1946075877</v>
      </c>
    </row>
    <row r="446" spans="2:6" x14ac:dyDescent="0.3">
      <c r="B446" s="72" t="s">
        <v>386</v>
      </c>
    </row>
    <row r="448" spans="2:6" x14ac:dyDescent="0.3">
      <c r="B448" s="25" t="s">
        <v>171</v>
      </c>
      <c r="C448" s="25" t="s">
        <v>387</v>
      </c>
      <c r="D448" s="25" t="s">
        <v>388</v>
      </c>
      <c r="E448" s="25" t="s">
        <v>389</v>
      </c>
      <c r="F448" s="25" t="s">
        <v>390</v>
      </c>
    </row>
    <row r="449" spans="2:8" x14ac:dyDescent="0.3">
      <c r="B449" s="41" t="s">
        <v>48</v>
      </c>
      <c r="C449" s="61">
        <v>49000000000</v>
      </c>
      <c r="D449" s="61">
        <v>5000000000</v>
      </c>
      <c r="E449" s="61">
        <v>0</v>
      </c>
      <c r="F449" s="61">
        <f>SUM(C449:E449)</f>
        <v>54000000000</v>
      </c>
    </row>
    <row r="450" spans="2:8" x14ac:dyDescent="0.3">
      <c r="B450" s="31" t="s">
        <v>391</v>
      </c>
      <c r="C450" s="73">
        <v>0</v>
      </c>
      <c r="D450" s="73">
        <v>0</v>
      </c>
      <c r="E450" s="73">
        <v>0</v>
      </c>
      <c r="F450" s="73">
        <f t="shared" ref="F450:F454" si="2">SUM(C450:E450)</f>
        <v>0</v>
      </c>
    </row>
    <row r="451" spans="2:8" x14ac:dyDescent="0.3">
      <c r="B451" s="31" t="s">
        <v>392</v>
      </c>
      <c r="C451" s="73">
        <v>4130917190</v>
      </c>
      <c r="D451" s="73">
        <v>736845131</v>
      </c>
      <c r="E451" s="73">
        <v>0</v>
      </c>
      <c r="F451" s="73">
        <f t="shared" si="2"/>
        <v>4867762321</v>
      </c>
    </row>
    <row r="452" spans="2:8" x14ac:dyDescent="0.3">
      <c r="B452" s="31" t="s">
        <v>256</v>
      </c>
      <c r="C452" s="73">
        <v>1545500000</v>
      </c>
      <c r="D452" s="73">
        <v>0</v>
      </c>
      <c r="E452" s="73">
        <v>0</v>
      </c>
      <c r="F452" s="73">
        <f t="shared" si="2"/>
        <v>1545500000</v>
      </c>
    </row>
    <row r="453" spans="2:8" x14ac:dyDescent="0.3">
      <c r="B453" s="31" t="s">
        <v>393</v>
      </c>
      <c r="C453" s="73">
        <v>0</v>
      </c>
      <c r="D453" s="73">
        <v>14736902627</v>
      </c>
      <c r="E453" s="73">
        <v>-14736902627</v>
      </c>
      <c r="F453" s="73">
        <f t="shared" si="2"/>
        <v>0</v>
      </c>
    </row>
    <row r="454" spans="2:8" x14ac:dyDescent="0.3">
      <c r="B454" s="4" t="s">
        <v>154</v>
      </c>
      <c r="C454" s="6">
        <v>14736902627</v>
      </c>
      <c r="D454" s="6">
        <v>10618394048</v>
      </c>
      <c r="E454" s="6">
        <v>-14736902627</v>
      </c>
      <c r="F454" s="6">
        <f t="shared" si="2"/>
        <v>10618394048</v>
      </c>
    </row>
    <row r="455" spans="2:8" x14ac:dyDescent="0.3">
      <c r="B455" s="28" t="s">
        <v>65</v>
      </c>
      <c r="C455" s="74">
        <f>SUM(C449:C454)</f>
        <v>69413319817</v>
      </c>
      <c r="D455" s="74">
        <f>SUM(D449:D454)</f>
        <v>31092141806</v>
      </c>
      <c r="E455" s="74">
        <f>SUM(E449:E454)</f>
        <v>-29473805254</v>
      </c>
      <c r="F455" s="74">
        <f>SUM(F449:F454)</f>
        <v>71031656369</v>
      </c>
    </row>
    <row r="457" spans="2:8" x14ac:dyDescent="0.3">
      <c r="B457" s="448" t="s">
        <v>394</v>
      </c>
      <c r="C457" s="448"/>
      <c r="D457" s="448"/>
      <c r="E457" s="448"/>
      <c r="F457" s="448"/>
      <c r="G457" s="448"/>
      <c r="H457" s="448"/>
    </row>
    <row r="459" spans="2:8" x14ac:dyDescent="0.3">
      <c r="B459" s="431" t="s">
        <v>584</v>
      </c>
      <c r="C459" s="431"/>
      <c r="D459" s="431"/>
      <c r="E459" s="431"/>
      <c r="F459" s="431"/>
      <c r="G459" s="431"/>
      <c r="H459" s="431"/>
    </row>
    <row r="460" spans="2:8" x14ac:dyDescent="0.3">
      <c r="B460" s="75" t="s">
        <v>171</v>
      </c>
      <c r="C460" s="76">
        <f>+EERR!D7</f>
        <v>46203</v>
      </c>
      <c r="D460" s="76">
        <f>+EERR!E7</f>
        <v>45838</v>
      </c>
    </row>
    <row r="461" spans="2:8" x14ac:dyDescent="0.3">
      <c r="B461" s="78" t="s">
        <v>689</v>
      </c>
      <c r="C461" s="42">
        <v>981535720</v>
      </c>
      <c r="D461" s="77">
        <v>0</v>
      </c>
    </row>
    <row r="462" spans="2:8" x14ac:dyDescent="0.3">
      <c r="B462" s="78" t="s">
        <v>397</v>
      </c>
      <c r="C462" s="42">
        <v>240468257</v>
      </c>
      <c r="D462" s="77">
        <v>255704779</v>
      </c>
    </row>
    <row r="463" spans="2:8" x14ac:dyDescent="0.3">
      <c r="B463" s="78" t="s">
        <v>398</v>
      </c>
      <c r="C463" s="42">
        <v>149436025</v>
      </c>
      <c r="D463" s="77">
        <v>140582541</v>
      </c>
    </row>
    <row r="464" spans="2:8" x14ac:dyDescent="0.3">
      <c r="B464" s="78" t="s">
        <v>572</v>
      </c>
      <c r="C464" s="42">
        <v>68288325</v>
      </c>
      <c r="D464" s="77">
        <v>0</v>
      </c>
    </row>
    <row r="465" spans="2:8" x14ac:dyDescent="0.3">
      <c r="B465" s="78" t="s">
        <v>396</v>
      </c>
      <c r="C465" s="42">
        <v>7736363</v>
      </c>
      <c r="D465" s="77">
        <v>103206237</v>
      </c>
    </row>
    <row r="466" spans="2:8" x14ac:dyDescent="0.3">
      <c r="B466" s="78" t="s">
        <v>203</v>
      </c>
      <c r="C466" s="42">
        <v>0</v>
      </c>
      <c r="D466" s="77">
        <v>47443374</v>
      </c>
    </row>
    <row r="467" spans="2:8" x14ac:dyDescent="0.3">
      <c r="B467" s="311" t="s">
        <v>395</v>
      </c>
      <c r="C467" s="42">
        <v>0</v>
      </c>
      <c r="D467" s="77">
        <v>275649585</v>
      </c>
    </row>
    <row r="468" spans="2:8" x14ac:dyDescent="0.3">
      <c r="B468" s="78" t="s">
        <v>399</v>
      </c>
      <c r="C468" s="42">
        <v>0</v>
      </c>
      <c r="D468" s="77">
        <v>7573746</v>
      </c>
    </row>
    <row r="469" spans="2:8" x14ac:dyDescent="0.3">
      <c r="B469" s="78" t="s">
        <v>695</v>
      </c>
      <c r="C469" s="42"/>
      <c r="D469" s="77">
        <v>1590800000</v>
      </c>
    </row>
    <row r="470" spans="2:8" x14ac:dyDescent="0.3">
      <c r="B470" s="79" t="s">
        <v>65</v>
      </c>
      <c r="C470" s="80">
        <f>SUM(C461:C469)</f>
        <v>1447464690</v>
      </c>
      <c r="D470" s="80">
        <f>SUM(D461:D469)</f>
        <v>2420960262</v>
      </c>
      <c r="G470" s="23"/>
    </row>
    <row r="472" spans="2:8" x14ac:dyDescent="0.3">
      <c r="B472" s="431" t="s">
        <v>585</v>
      </c>
      <c r="C472" s="431"/>
      <c r="D472" s="431"/>
      <c r="E472" s="431"/>
      <c r="F472" s="431"/>
      <c r="G472" s="431"/>
      <c r="H472" s="431"/>
    </row>
    <row r="474" spans="2:8" x14ac:dyDescent="0.3">
      <c r="B474" s="431" t="s">
        <v>181</v>
      </c>
      <c r="C474" s="431"/>
      <c r="D474" s="431"/>
      <c r="E474" s="431"/>
      <c r="F474" s="431"/>
      <c r="G474" s="431"/>
      <c r="H474" s="431"/>
    </row>
    <row r="475" spans="2:8" x14ac:dyDescent="0.3">
      <c r="B475" s="81" t="s">
        <v>171</v>
      </c>
      <c r="C475" s="88">
        <f>+C460</f>
        <v>46203</v>
      </c>
      <c r="D475" s="88">
        <f>+D460</f>
        <v>45838</v>
      </c>
    </row>
    <row r="476" spans="2:8" x14ac:dyDescent="0.3">
      <c r="B476" s="82" t="s">
        <v>573</v>
      </c>
      <c r="C476" s="77">
        <v>127742687</v>
      </c>
      <c r="D476" s="77">
        <v>224715847</v>
      </c>
    </row>
    <row r="477" spans="2:8" x14ac:dyDescent="0.3">
      <c r="B477" s="84" t="s">
        <v>400</v>
      </c>
      <c r="C477" s="77">
        <v>85547204</v>
      </c>
      <c r="D477" s="77">
        <v>44901059</v>
      </c>
    </row>
    <row r="478" spans="2:8" x14ac:dyDescent="0.3">
      <c r="B478" s="84" t="s">
        <v>401</v>
      </c>
      <c r="C478" s="77">
        <v>18692032</v>
      </c>
      <c r="D478" s="77">
        <v>35141017</v>
      </c>
    </row>
    <row r="479" spans="2:8" x14ac:dyDescent="0.3">
      <c r="B479" s="84" t="s">
        <v>181</v>
      </c>
      <c r="C479" s="77">
        <v>7217962</v>
      </c>
      <c r="D479" s="77">
        <v>56855797</v>
      </c>
    </row>
    <row r="480" spans="2:8" x14ac:dyDescent="0.3">
      <c r="B480" s="86" t="s">
        <v>65</v>
      </c>
      <c r="C480" s="87">
        <f>SUM(C476:C479)</f>
        <v>239199885</v>
      </c>
      <c r="D480" s="87">
        <f>SUM(D476:D479)</f>
        <v>361613720</v>
      </c>
    </row>
    <row r="482" spans="2:8" x14ac:dyDescent="0.3">
      <c r="B482" s="431" t="s">
        <v>187</v>
      </c>
      <c r="C482" s="431"/>
      <c r="D482" s="431"/>
      <c r="E482" s="431"/>
      <c r="F482" s="431"/>
      <c r="G482" s="431"/>
      <c r="H482" s="431"/>
    </row>
    <row r="483" spans="2:8" x14ac:dyDescent="0.3">
      <c r="B483" s="81" t="s">
        <v>171</v>
      </c>
      <c r="C483" s="88">
        <f>+C475</f>
        <v>46203</v>
      </c>
      <c r="D483" s="88">
        <f>+D475</f>
        <v>45838</v>
      </c>
    </row>
    <row r="484" spans="2:8" x14ac:dyDescent="0.3">
      <c r="B484" s="84" t="s">
        <v>574</v>
      </c>
      <c r="C484" s="77">
        <v>213625420</v>
      </c>
      <c r="D484" s="85">
        <v>0</v>
      </c>
    </row>
    <row r="485" spans="2:8" x14ac:dyDescent="0.3">
      <c r="B485" s="84" t="s">
        <v>690</v>
      </c>
      <c r="C485" s="77">
        <v>99528790</v>
      </c>
      <c r="D485" s="85">
        <v>68094341</v>
      </c>
    </row>
    <row r="486" spans="2:8" x14ac:dyDescent="0.3">
      <c r="B486" s="84" t="s">
        <v>404</v>
      </c>
      <c r="C486" s="77">
        <v>19630223</v>
      </c>
      <c r="D486" s="85">
        <v>43182202</v>
      </c>
    </row>
    <row r="487" spans="2:8" x14ac:dyDescent="0.3">
      <c r="B487" s="84" t="s">
        <v>402</v>
      </c>
      <c r="C487" s="77">
        <v>2386212</v>
      </c>
      <c r="D487" s="85">
        <v>49092064</v>
      </c>
    </row>
    <row r="488" spans="2:8" x14ac:dyDescent="0.3">
      <c r="B488" s="84" t="s">
        <v>403</v>
      </c>
      <c r="C488" s="322">
        <v>15867935</v>
      </c>
      <c r="D488" s="85">
        <v>599077708</v>
      </c>
    </row>
    <row r="489" spans="2:8" x14ac:dyDescent="0.3">
      <c r="B489" s="89" t="s">
        <v>65</v>
      </c>
      <c r="C489" s="321">
        <f>SUM(C484:C488)</f>
        <v>351038580</v>
      </c>
      <c r="D489" s="87">
        <f>SUM(D484:D488)</f>
        <v>759446315</v>
      </c>
    </row>
    <row r="491" spans="2:8" x14ac:dyDescent="0.3">
      <c r="B491" s="431" t="s">
        <v>196</v>
      </c>
      <c r="C491" s="431"/>
      <c r="D491" s="431"/>
      <c r="E491" s="431"/>
      <c r="F491" s="431"/>
      <c r="G491" s="431"/>
      <c r="H491" s="431"/>
    </row>
    <row r="492" spans="2:8" x14ac:dyDescent="0.3">
      <c r="B492" s="81" t="s">
        <v>171</v>
      </c>
      <c r="C492" s="88">
        <f>+C483</f>
        <v>46203</v>
      </c>
      <c r="D492" s="88">
        <f>+D483</f>
        <v>45838</v>
      </c>
    </row>
    <row r="493" spans="2:8" x14ac:dyDescent="0.3">
      <c r="B493" s="82" t="s">
        <v>406</v>
      </c>
      <c r="C493" s="83">
        <v>1195486819</v>
      </c>
      <c r="D493" s="85">
        <v>722761368</v>
      </c>
    </row>
    <row r="494" spans="2:8" x14ac:dyDescent="0.3">
      <c r="B494" s="84" t="s">
        <v>407</v>
      </c>
      <c r="C494" s="77">
        <v>1035438364</v>
      </c>
      <c r="D494" s="85">
        <v>518345930</v>
      </c>
    </row>
    <row r="495" spans="2:8" x14ac:dyDescent="0.3">
      <c r="B495" s="84" t="s">
        <v>410</v>
      </c>
      <c r="C495" s="77">
        <v>135712289</v>
      </c>
      <c r="D495" s="85">
        <v>61587236</v>
      </c>
    </row>
    <row r="496" spans="2:8" x14ac:dyDescent="0.3">
      <c r="B496" s="84" t="s">
        <v>408</v>
      </c>
      <c r="C496" s="77">
        <v>89897226</v>
      </c>
      <c r="D496" s="85">
        <v>113001551</v>
      </c>
    </row>
    <row r="497" spans="2:8" x14ac:dyDescent="0.3">
      <c r="B497" s="84" t="s">
        <v>411</v>
      </c>
      <c r="C497" s="77">
        <v>70055676</v>
      </c>
      <c r="D497" s="85">
        <v>46687622</v>
      </c>
    </row>
    <row r="498" spans="2:8" x14ac:dyDescent="0.3">
      <c r="B498" s="84" t="s">
        <v>409</v>
      </c>
      <c r="C498" s="77">
        <v>27913052</v>
      </c>
      <c r="D498" s="85">
        <v>15950000</v>
      </c>
    </row>
    <row r="499" spans="2:8" x14ac:dyDescent="0.3">
      <c r="B499" s="84" t="s">
        <v>413</v>
      </c>
      <c r="C499" s="77">
        <v>23761092</v>
      </c>
      <c r="D499" s="85">
        <v>22451012</v>
      </c>
    </row>
    <row r="500" spans="2:8" x14ac:dyDescent="0.3">
      <c r="B500" s="84" t="s">
        <v>412</v>
      </c>
      <c r="C500" s="77">
        <v>12784674</v>
      </c>
      <c r="D500" s="85">
        <v>14031439</v>
      </c>
    </row>
    <row r="501" spans="2:8" x14ac:dyDescent="0.3">
      <c r="B501" s="84" t="s">
        <v>691</v>
      </c>
      <c r="C501" s="77">
        <v>684781</v>
      </c>
      <c r="D501" s="85">
        <v>672001</v>
      </c>
    </row>
    <row r="502" spans="2:8" x14ac:dyDescent="0.3">
      <c r="B502" s="84" t="s">
        <v>405</v>
      </c>
      <c r="C502" s="77">
        <v>0</v>
      </c>
      <c r="D502" s="85">
        <v>720380964</v>
      </c>
    </row>
    <row r="503" spans="2:8" x14ac:dyDescent="0.3">
      <c r="B503" s="89" t="s">
        <v>65</v>
      </c>
      <c r="C503" s="87">
        <f>SUM(C493:C502)</f>
        <v>2591733973</v>
      </c>
      <c r="D503" s="87">
        <f>SUM(D493:D502)</f>
        <v>2235869123</v>
      </c>
    </row>
    <row r="505" spans="2:8" x14ac:dyDescent="0.3">
      <c r="B505" s="24" t="s">
        <v>414</v>
      </c>
    </row>
    <row r="506" spans="2:8" x14ac:dyDescent="0.3">
      <c r="B506" s="447" t="s">
        <v>415</v>
      </c>
      <c r="C506" s="447"/>
      <c r="D506" s="447"/>
      <c r="E506" s="447"/>
      <c r="F506" s="447"/>
      <c r="G506" s="447"/>
      <c r="H506" s="447"/>
    </row>
    <row r="507" spans="2:8" x14ac:dyDescent="0.3">
      <c r="B507" s="447"/>
      <c r="C507" s="447"/>
      <c r="D507" s="447"/>
      <c r="E507" s="447"/>
      <c r="F507" s="447"/>
      <c r="G507" s="447"/>
      <c r="H507" s="447"/>
    </row>
    <row r="508" spans="2:8" x14ac:dyDescent="0.3">
      <c r="B508" s="447" t="s">
        <v>416</v>
      </c>
      <c r="C508" s="447"/>
      <c r="D508" s="447"/>
      <c r="E508" s="447"/>
      <c r="F508" s="447"/>
      <c r="G508" s="447"/>
      <c r="H508" s="447"/>
    </row>
    <row r="509" spans="2:8" x14ac:dyDescent="0.3">
      <c r="B509" s="447"/>
      <c r="C509" s="447"/>
      <c r="D509" s="447"/>
      <c r="E509" s="447"/>
      <c r="F509" s="447"/>
      <c r="G509" s="447"/>
      <c r="H509" s="447"/>
    </row>
    <row r="510" spans="2:8" x14ac:dyDescent="0.3">
      <c r="B510" s="468" t="s">
        <v>660</v>
      </c>
      <c r="C510" s="468"/>
      <c r="D510" s="468"/>
      <c r="E510" s="468"/>
      <c r="F510" s="468"/>
      <c r="G510" s="468"/>
      <c r="H510" s="468"/>
    </row>
    <row r="511" spans="2:8" x14ac:dyDescent="0.3">
      <c r="B511" s="468"/>
      <c r="C511" s="468"/>
      <c r="D511" s="468"/>
      <c r="E511" s="468"/>
      <c r="F511" s="468"/>
      <c r="G511" s="468"/>
      <c r="H511" s="468"/>
    </row>
    <row r="512" spans="2:8" x14ac:dyDescent="0.3">
      <c r="B512" s="468"/>
      <c r="C512" s="468"/>
      <c r="D512" s="468"/>
      <c r="E512" s="468"/>
      <c r="F512" s="468"/>
      <c r="G512" s="468"/>
      <c r="H512" s="468"/>
    </row>
    <row r="513" spans="2:8" x14ac:dyDescent="0.3">
      <c r="B513" s="468"/>
      <c r="C513" s="468"/>
      <c r="D513" s="468"/>
      <c r="E513" s="468"/>
      <c r="F513" s="468"/>
      <c r="G513" s="468"/>
      <c r="H513" s="468"/>
    </row>
    <row r="514" spans="2:8" x14ac:dyDescent="0.3">
      <c r="B514" s="468"/>
      <c r="C514" s="468"/>
      <c r="D514" s="468"/>
      <c r="E514" s="468"/>
      <c r="F514" s="468"/>
      <c r="G514" s="468"/>
      <c r="H514" s="468"/>
    </row>
    <row r="515" spans="2:8" x14ac:dyDescent="0.3">
      <c r="B515" s="468"/>
      <c r="C515" s="468"/>
      <c r="D515" s="468"/>
      <c r="E515" s="468"/>
      <c r="F515" s="468"/>
      <c r="G515" s="468"/>
      <c r="H515" s="468"/>
    </row>
    <row r="516" spans="2:8" x14ac:dyDescent="0.3">
      <c r="B516" s="468"/>
      <c r="C516" s="468"/>
      <c r="D516" s="468"/>
      <c r="E516" s="468"/>
      <c r="F516" s="468"/>
      <c r="G516" s="468"/>
      <c r="H516" s="468"/>
    </row>
    <row r="517" spans="2:8" x14ac:dyDescent="0.3">
      <c r="B517" s="468"/>
      <c r="C517" s="468"/>
      <c r="D517" s="468"/>
      <c r="E517" s="468"/>
      <c r="F517" s="468"/>
      <c r="G517" s="468"/>
      <c r="H517" s="468"/>
    </row>
    <row r="518" spans="2:8" x14ac:dyDescent="0.3">
      <c r="B518" s="468"/>
      <c r="C518" s="468"/>
      <c r="D518" s="468"/>
      <c r="E518" s="468"/>
      <c r="F518" s="468"/>
      <c r="G518" s="468"/>
      <c r="H518" s="468"/>
    </row>
    <row r="519" spans="2:8" x14ac:dyDescent="0.3">
      <c r="B519" s="448" t="s">
        <v>417</v>
      </c>
      <c r="C519" s="448"/>
      <c r="D519" s="448"/>
      <c r="E519" s="448"/>
      <c r="F519" s="448"/>
      <c r="G519" s="448"/>
      <c r="H519" s="448"/>
    </row>
    <row r="521" spans="2:8" x14ac:dyDescent="0.3">
      <c r="B521" s="469" t="s">
        <v>418</v>
      </c>
      <c r="C521" s="435"/>
      <c r="D521" s="435"/>
      <c r="E521" s="435"/>
      <c r="F521" s="435"/>
      <c r="G521" s="435"/>
      <c r="H521" s="435"/>
    </row>
    <row r="522" spans="2:8" x14ac:dyDescent="0.3">
      <c r="B522" s="435"/>
      <c r="C522" s="435"/>
      <c r="D522" s="435"/>
      <c r="E522" s="435"/>
      <c r="F522" s="435"/>
      <c r="G522" s="435"/>
      <c r="H522" s="435"/>
    </row>
    <row r="524" spans="2:8" x14ac:dyDescent="0.3">
      <c r="B524" s="448" t="s">
        <v>419</v>
      </c>
      <c r="C524" s="448"/>
      <c r="D524" s="448"/>
      <c r="E524" s="448"/>
      <c r="F524" s="448"/>
      <c r="G524" s="448"/>
      <c r="H524" s="448"/>
    </row>
    <row r="526" spans="2:8" x14ac:dyDescent="0.3">
      <c r="B526" s="435" t="s">
        <v>420</v>
      </c>
      <c r="C526" s="435"/>
      <c r="D526" s="435"/>
      <c r="E526" s="435"/>
      <c r="F526" s="435"/>
      <c r="G526" s="435"/>
      <c r="H526" s="435"/>
    </row>
    <row r="528" spans="2:8" x14ac:dyDescent="0.3">
      <c r="B528" s="431" t="s">
        <v>421</v>
      </c>
      <c r="C528" s="431"/>
      <c r="D528" s="431"/>
      <c r="E528" s="431"/>
      <c r="F528" s="431"/>
      <c r="G528" s="431"/>
      <c r="H528" s="431"/>
    </row>
    <row r="530" spans="2:8" ht="15" customHeight="1" x14ac:dyDescent="0.3">
      <c r="B530" s="457" t="s">
        <v>422</v>
      </c>
      <c r="C530" s="457"/>
      <c r="D530" s="457"/>
      <c r="E530" s="457"/>
      <c r="F530" s="457"/>
      <c r="G530" s="457"/>
      <c r="H530" s="457"/>
    </row>
    <row r="532" spans="2:8" x14ac:dyDescent="0.3">
      <c r="B532" s="53" t="s">
        <v>423</v>
      </c>
      <c r="C532" s="53"/>
      <c r="D532" s="53"/>
      <c r="E532" s="53"/>
      <c r="F532" s="53"/>
      <c r="G532" s="53"/>
      <c r="H532" s="53"/>
    </row>
    <row r="534" spans="2:8" x14ac:dyDescent="0.3">
      <c r="B534" s="469" t="s">
        <v>424</v>
      </c>
      <c r="C534" s="469"/>
      <c r="D534" s="469"/>
      <c r="E534" s="469"/>
      <c r="F534" s="469"/>
      <c r="G534" s="469"/>
      <c r="H534" s="469"/>
    </row>
    <row r="535" spans="2:8" x14ac:dyDescent="0.3">
      <c r="B535" s="469"/>
      <c r="C535" s="469"/>
      <c r="D535" s="469"/>
      <c r="E535" s="469"/>
      <c r="F535" s="469"/>
      <c r="G535" s="469"/>
      <c r="H535" s="469"/>
    </row>
    <row r="537" spans="2:8" x14ac:dyDescent="0.3">
      <c r="B537" s="448" t="s">
        <v>425</v>
      </c>
      <c r="C537" s="448"/>
      <c r="D537" s="448"/>
      <c r="E537" s="448"/>
      <c r="F537" s="448"/>
      <c r="G537" s="448"/>
      <c r="H537" s="448"/>
    </row>
    <row r="539" spans="2:8" x14ac:dyDescent="0.3">
      <c r="B539" s="434" t="s">
        <v>426</v>
      </c>
      <c r="C539" s="434"/>
      <c r="D539" s="434"/>
      <c r="E539" s="434"/>
      <c r="F539" s="434"/>
      <c r="G539" s="434"/>
      <c r="H539" s="434"/>
    </row>
    <row r="541" spans="2:8" x14ac:dyDescent="0.3">
      <c r="B541" s="448" t="s">
        <v>427</v>
      </c>
      <c r="C541" s="448"/>
      <c r="D541" s="448"/>
      <c r="E541" s="448"/>
      <c r="F541" s="448"/>
      <c r="G541" s="448"/>
      <c r="H541" s="448"/>
    </row>
    <row r="543" spans="2:8" x14ac:dyDescent="0.3">
      <c r="B543" s="451" t="s">
        <v>610</v>
      </c>
      <c r="C543" s="451"/>
      <c r="D543" s="451"/>
      <c r="E543" s="451"/>
      <c r="F543" s="451"/>
      <c r="G543" s="451"/>
      <c r="H543" s="451"/>
    </row>
    <row r="544" spans="2:8" x14ac:dyDescent="0.3">
      <c r="B544" s="451"/>
      <c r="C544" s="451"/>
      <c r="D544" s="451"/>
      <c r="E544" s="451"/>
      <c r="F544" s="451"/>
      <c r="G544" s="451"/>
      <c r="H544" s="451"/>
    </row>
    <row r="545" spans="1:10" x14ac:dyDescent="0.3">
      <c r="B545" s="451"/>
      <c r="C545" s="451"/>
      <c r="D545" s="451"/>
      <c r="E545" s="451"/>
      <c r="F545" s="451"/>
      <c r="G545" s="451"/>
      <c r="H545" s="451"/>
    </row>
    <row r="546" spans="1:10" x14ac:dyDescent="0.3">
      <c r="B546" s="451"/>
      <c r="C546" s="451"/>
      <c r="D546" s="451"/>
      <c r="E546" s="451"/>
      <c r="F546" s="451"/>
      <c r="G546" s="451"/>
      <c r="H546" s="451"/>
    </row>
    <row r="547" spans="1:10" x14ac:dyDescent="0.3">
      <c r="B547" s="451"/>
      <c r="C547" s="451"/>
      <c r="D547" s="451"/>
      <c r="E547" s="451"/>
      <c r="F547" s="451"/>
      <c r="G547" s="451"/>
      <c r="H547" s="451"/>
    </row>
    <row r="549" spans="1:10" x14ac:dyDescent="0.3">
      <c r="A549" s="2"/>
      <c r="B549" s="470" t="s">
        <v>111</v>
      </c>
      <c r="C549" s="470"/>
      <c r="D549" s="470"/>
      <c r="E549" s="470"/>
      <c r="F549" s="470"/>
      <c r="G549" s="470"/>
      <c r="H549" s="470"/>
      <c r="I549" s="470"/>
    </row>
    <row r="550" spans="1:10" x14ac:dyDescent="0.3">
      <c r="B550" s="423" t="s">
        <v>92</v>
      </c>
      <c r="C550" s="423"/>
      <c r="D550" s="423"/>
      <c r="E550" s="423"/>
      <c r="F550" s="423"/>
      <c r="G550" s="423"/>
      <c r="H550" s="423"/>
      <c r="I550" s="423"/>
    </row>
    <row r="551" spans="1:10" x14ac:dyDescent="0.3">
      <c r="B551" s="423" t="s">
        <v>661</v>
      </c>
      <c r="C551" s="423"/>
      <c r="D551" s="423"/>
      <c r="E551" s="423"/>
      <c r="F551" s="423"/>
      <c r="G551" s="423"/>
      <c r="H551" s="423"/>
      <c r="I551" s="423"/>
    </row>
    <row r="553" spans="1:10" x14ac:dyDescent="0.3">
      <c r="B553" s="24" t="s">
        <v>592</v>
      </c>
    </row>
    <row r="554" spans="1:10" ht="80.25" customHeight="1" x14ac:dyDescent="0.3">
      <c r="B554" s="435" t="s">
        <v>593</v>
      </c>
      <c r="C554" s="435"/>
      <c r="D554" s="435"/>
      <c r="E554" s="435"/>
      <c r="F554" s="435"/>
      <c r="G554" s="435"/>
      <c r="H554" s="435"/>
      <c r="I554" s="435"/>
    </row>
    <row r="556" spans="1:10" x14ac:dyDescent="0.3">
      <c r="B556" s="441" t="s">
        <v>428</v>
      </c>
      <c r="C556" s="442"/>
      <c r="D556" s="442"/>
      <c r="E556" s="442"/>
      <c r="F556" s="443"/>
      <c r="G556" s="441" t="s">
        <v>429</v>
      </c>
      <c r="H556" s="442"/>
      <c r="I556" s="443"/>
      <c r="J556" s="24"/>
    </row>
    <row r="557" spans="1:10" ht="28.8" x14ac:dyDescent="0.3">
      <c r="B557" s="25" t="s">
        <v>430</v>
      </c>
      <c r="C557" s="26" t="s">
        <v>431</v>
      </c>
      <c r="D557" s="25" t="s">
        <v>432</v>
      </c>
      <c r="E557" s="26" t="s">
        <v>433</v>
      </c>
      <c r="F557" s="25" t="s">
        <v>434</v>
      </c>
      <c r="G557" s="25" t="s">
        <v>240</v>
      </c>
      <c r="H557" s="25" t="s">
        <v>435</v>
      </c>
      <c r="I557" s="25" t="s">
        <v>143</v>
      </c>
      <c r="J557" s="27"/>
    </row>
    <row r="558" spans="1:10" x14ac:dyDescent="0.3">
      <c r="B558" s="316" t="s">
        <v>551</v>
      </c>
      <c r="C558" s="41" t="s">
        <v>664</v>
      </c>
      <c r="D558" s="409">
        <v>22595</v>
      </c>
      <c r="E558" s="409">
        <v>1000000</v>
      </c>
      <c r="F558" s="409">
        <v>22593018593.26799</v>
      </c>
      <c r="G558" s="408">
        <v>327244542307</v>
      </c>
      <c r="H558" s="408">
        <v>187430000000</v>
      </c>
      <c r="I558" s="410">
        <v>1912300000000</v>
      </c>
    </row>
    <row r="559" spans="1:10" x14ac:dyDescent="0.3">
      <c r="B559" s="317" t="s">
        <v>581</v>
      </c>
      <c r="C559" s="31" t="s">
        <v>664</v>
      </c>
      <c r="D559" s="409">
        <v>18</v>
      </c>
      <c r="E559" s="409">
        <v>1000000</v>
      </c>
      <c r="F559" s="409">
        <v>18051281.506848998</v>
      </c>
      <c r="G559" s="32">
        <v>131820000000</v>
      </c>
      <c r="H559" s="33">
        <v>8343284000</v>
      </c>
      <c r="I559" s="32">
        <v>162024699000</v>
      </c>
    </row>
    <row r="560" spans="1:10" x14ac:dyDescent="0.3">
      <c r="B560" s="317" t="s">
        <v>541</v>
      </c>
      <c r="C560" s="31" t="s">
        <v>664</v>
      </c>
      <c r="D560" s="409">
        <v>8200</v>
      </c>
      <c r="E560" s="409">
        <v>1000000</v>
      </c>
      <c r="F560" s="409">
        <v>8218504733.2998867</v>
      </c>
      <c r="G560" s="32">
        <v>2482500000000</v>
      </c>
      <c r="H560" s="33">
        <v>-115539000000</v>
      </c>
      <c r="I560" s="32">
        <v>2822440000000</v>
      </c>
    </row>
    <row r="561" spans="2:9" x14ac:dyDescent="0.3">
      <c r="B561" s="317" t="s">
        <v>566</v>
      </c>
      <c r="C561" s="31" t="s">
        <v>664</v>
      </c>
      <c r="D561" s="409">
        <v>5960</v>
      </c>
      <c r="E561" s="409">
        <v>1000000</v>
      </c>
      <c r="F561" s="409">
        <v>6050777534.6027441</v>
      </c>
      <c r="G561" s="32">
        <v>250000000000</v>
      </c>
      <c r="H561" s="33">
        <v>85695473000</v>
      </c>
      <c r="I561" s="32">
        <v>545971725000</v>
      </c>
    </row>
    <row r="562" spans="2:9" x14ac:dyDescent="0.3">
      <c r="B562" s="317" t="s">
        <v>567</v>
      </c>
      <c r="C562" s="31" t="s">
        <v>664</v>
      </c>
      <c r="D562" s="409">
        <v>10</v>
      </c>
      <c r="E562" s="409">
        <v>1000000</v>
      </c>
      <c r="F562" s="409">
        <v>9835146.0205506999</v>
      </c>
      <c r="G562" s="32">
        <v>6100000000</v>
      </c>
      <c r="H562" s="33">
        <v>-530640931</v>
      </c>
      <c r="I562" s="32">
        <v>259504651664</v>
      </c>
    </row>
    <row r="563" spans="2:9" x14ac:dyDescent="0.3">
      <c r="B563" s="317" t="s">
        <v>555</v>
      </c>
      <c r="C563" s="31" t="s">
        <v>664</v>
      </c>
      <c r="D563" s="409">
        <v>496</v>
      </c>
      <c r="E563" s="409">
        <v>1000000</v>
      </c>
      <c r="F563" s="409">
        <v>504129971.04596043</v>
      </c>
      <c r="G563" s="297">
        <v>500000000000</v>
      </c>
      <c r="H563" s="33">
        <v>161735601000</v>
      </c>
      <c r="I563" s="32">
        <v>2091415075000</v>
      </c>
    </row>
    <row r="564" spans="2:9" x14ac:dyDescent="0.3">
      <c r="B564" s="317" t="s">
        <v>553</v>
      </c>
      <c r="C564" s="31" t="s">
        <v>664</v>
      </c>
      <c r="D564" s="409">
        <v>1135</v>
      </c>
      <c r="E564" s="409">
        <v>1000000</v>
      </c>
      <c r="F564" s="409">
        <v>1145897307.0548072</v>
      </c>
      <c r="G564" s="32">
        <v>100000000000</v>
      </c>
      <c r="H564" s="33">
        <v>25344098440</v>
      </c>
      <c r="I564" s="32">
        <v>572879255362</v>
      </c>
    </row>
    <row r="565" spans="2:9" x14ac:dyDescent="0.3">
      <c r="B565" s="317" t="s">
        <v>685</v>
      </c>
      <c r="C565" s="31" t="s">
        <v>664</v>
      </c>
      <c r="D565" s="409">
        <v>15</v>
      </c>
      <c r="E565" s="409">
        <v>1000000</v>
      </c>
      <c r="F565" s="409">
        <v>15066575.342466</v>
      </c>
      <c r="G565" s="32">
        <v>565000000000</v>
      </c>
      <c r="H565" s="33">
        <v>102408234942</v>
      </c>
      <c r="I565" s="32">
        <v>790669830240</v>
      </c>
    </row>
    <row r="566" spans="2:9" x14ac:dyDescent="0.3">
      <c r="B566" s="317" t="s">
        <v>633</v>
      </c>
      <c r="C566" s="31" t="s">
        <v>665</v>
      </c>
      <c r="D566" s="409">
        <v>5</v>
      </c>
      <c r="E566" s="409">
        <v>1000000</v>
      </c>
      <c r="F566" s="409">
        <v>4984931.3698629998</v>
      </c>
      <c r="G566" s="32">
        <v>179000000000</v>
      </c>
      <c r="H566" s="33">
        <v>5314771232</v>
      </c>
      <c r="I566" s="32">
        <v>230932729643</v>
      </c>
    </row>
    <row r="567" spans="2:9" x14ac:dyDescent="0.3">
      <c r="B567" s="317" t="s">
        <v>635</v>
      </c>
      <c r="C567" s="31" t="s">
        <v>664</v>
      </c>
      <c r="D567" s="409">
        <v>10</v>
      </c>
      <c r="E567" s="409">
        <v>1000000</v>
      </c>
      <c r="F567" s="409">
        <v>9968960.9589041006</v>
      </c>
      <c r="G567" s="32">
        <v>67500000000</v>
      </c>
      <c r="H567" s="33">
        <v>9329328060</v>
      </c>
      <c r="I567" s="32">
        <v>84709530471</v>
      </c>
    </row>
    <row r="568" spans="2:9" x14ac:dyDescent="0.3">
      <c r="B568" s="317" t="s">
        <v>634</v>
      </c>
      <c r="C568" s="31" t="s">
        <v>664</v>
      </c>
      <c r="D568" s="409">
        <v>12</v>
      </c>
      <c r="E568" s="409">
        <v>1000000</v>
      </c>
      <c r="F568" s="409">
        <v>11845475.178082</v>
      </c>
      <c r="G568" s="32">
        <v>52000000000</v>
      </c>
      <c r="H568" s="33">
        <v>5638236847</v>
      </c>
      <c r="I568" s="32">
        <v>66993949791</v>
      </c>
    </row>
    <row r="569" spans="2:9" x14ac:dyDescent="0.3">
      <c r="B569" s="317" t="s">
        <v>666</v>
      </c>
      <c r="C569" s="31" t="s">
        <v>664</v>
      </c>
      <c r="D569" s="409">
        <v>90</v>
      </c>
      <c r="E569" s="409">
        <v>1000000</v>
      </c>
      <c r="F569" s="409">
        <v>91997347.808219001</v>
      </c>
      <c r="G569" s="32">
        <v>248000000000</v>
      </c>
      <c r="H569" s="33">
        <v>99679373122</v>
      </c>
      <c r="I569" s="32">
        <v>45191383249</v>
      </c>
    </row>
    <row r="570" spans="2:9" x14ac:dyDescent="0.3">
      <c r="B570" s="317" t="s">
        <v>557</v>
      </c>
      <c r="C570" s="31" t="s">
        <v>665</v>
      </c>
      <c r="D570" s="409">
        <v>305</v>
      </c>
      <c r="E570" s="409">
        <v>1000000</v>
      </c>
      <c r="F570" s="409">
        <v>306577588.8265</v>
      </c>
      <c r="G570" s="32">
        <v>207624000000</v>
      </c>
      <c r="H570" s="33">
        <v>58642040516</v>
      </c>
      <c r="I570" s="32">
        <v>352938314240</v>
      </c>
    </row>
    <row r="571" spans="2:9" x14ac:dyDescent="0.3">
      <c r="B571" s="317" t="s">
        <v>556</v>
      </c>
      <c r="C571" s="31" t="s">
        <v>664</v>
      </c>
      <c r="D571" s="409">
        <v>288</v>
      </c>
      <c r="E571" s="409">
        <v>1000000</v>
      </c>
      <c r="F571" s="409">
        <v>291688731.61644</v>
      </c>
      <c r="G571" s="32">
        <v>89500000000</v>
      </c>
      <c r="H571" s="33">
        <v>-96616000</v>
      </c>
      <c r="I571" s="32">
        <v>145433322000</v>
      </c>
    </row>
    <row r="572" spans="2:9" x14ac:dyDescent="0.3">
      <c r="B572" s="317" t="s">
        <v>540</v>
      </c>
      <c r="C572" s="31" t="s">
        <v>667</v>
      </c>
      <c r="D572" s="409">
        <v>1</v>
      </c>
      <c r="E572" s="409">
        <v>1000000</v>
      </c>
      <c r="F572" s="409">
        <v>1014098.0273973</v>
      </c>
      <c r="G572" s="32">
        <v>713640000000</v>
      </c>
      <c r="H572" s="297">
        <v>26945688850</v>
      </c>
      <c r="I572" s="32">
        <v>1128569859368</v>
      </c>
    </row>
    <row r="573" spans="2:9" x14ac:dyDescent="0.3">
      <c r="B573" s="317" t="s">
        <v>558</v>
      </c>
      <c r="C573" s="31" t="s">
        <v>668</v>
      </c>
      <c r="D573" s="409">
        <v>70900</v>
      </c>
      <c r="E573" s="409">
        <v>1000000</v>
      </c>
      <c r="F573" s="409">
        <v>78669865626.871506</v>
      </c>
      <c r="G573" s="32" t="s">
        <v>570</v>
      </c>
      <c r="H573" s="33" t="s">
        <v>570</v>
      </c>
      <c r="I573" s="32" t="s">
        <v>570</v>
      </c>
    </row>
    <row r="574" spans="2:9" x14ac:dyDescent="0.3">
      <c r="B574" s="317" t="s">
        <v>312</v>
      </c>
      <c r="C574" s="31" t="s">
        <v>667</v>
      </c>
      <c r="D574" s="409">
        <v>22</v>
      </c>
      <c r="E574" s="409">
        <v>1000000</v>
      </c>
      <c r="F574" s="409">
        <v>22063280.438356001</v>
      </c>
      <c r="G574" s="32">
        <v>2000000000000</v>
      </c>
      <c r="H574" s="33">
        <v>673980527060</v>
      </c>
      <c r="I574" s="32">
        <v>6559948535421</v>
      </c>
    </row>
    <row r="575" spans="2:9" x14ac:dyDescent="0.3">
      <c r="B575" s="317" t="s">
        <v>633</v>
      </c>
      <c r="C575" s="31" t="s">
        <v>667</v>
      </c>
      <c r="D575" s="409">
        <v>4</v>
      </c>
      <c r="E575" s="409">
        <v>1000000</v>
      </c>
      <c r="F575" s="409">
        <v>4034962.3013698999</v>
      </c>
      <c r="G575" s="32">
        <v>179000000000</v>
      </c>
      <c r="H575" s="33">
        <v>5314771232</v>
      </c>
      <c r="I575" s="32">
        <v>230932729643</v>
      </c>
    </row>
    <row r="576" spans="2:9" x14ac:dyDescent="0.3">
      <c r="B576" s="317" t="s">
        <v>568</v>
      </c>
      <c r="C576" s="31" t="s">
        <v>664</v>
      </c>
      <c r="D576" s="409">
        <v>663</v>
      </c>
      <c r="E576" s="409">
        <v>1000000</v>
      </c>
      <c r="F576" s="409">
        <v>680243852.30136955</v>
      </c>
      <c r="G576" s="32">
        <v>30000000000</v>
      </c>
      <c r="H576" s="33">
        <v>3303205382</v>
      </c>
      <c r="I576" s="32">
        <v>34079369820</v>
      </c>
    </row>
    <row r="577" spans="2:9" x14ac:dyDescent="0.3">
      <c r="B577" s="317" t="s">
        <v>580</v>
      </c>
      <c r="C577" s="31" t="s">
        <v>664</v>
      </c>
      <c r="D577" s="409">
        <v>428</v>
      </c>
      <c r="E577" s="409">
        <v>1000000</v>
      </c>
      <c r="F577" s="409">
        <v>434319425.76712775</v>
      </c>
      <c r="G577" s="32">
        <v>400000000000</v>
      </c>
      <c r="H577" s="33">
        <v>36289145897</v>
      </c>
      <c r="I577" s="32">
        <v>903171507488</v>
      </c>
    </row>
    <row r="578" spans="2:9" x14ac:dyDescent="0.3">
      <c r="B578" s="317" t="s">
        <v>669</v>
      </c>
      <c r="C578" s="31" t="s">
        <v>664</v>
      </c>
      <c r="D578" s="409">
        <v>20</v>
      </c>
      <c r="E578" s="409">
        <v>1000000</v>
      </c>
      <c r="F578" s="409">
        <v>20071236.164384</v>
      </c>
      <c r="G578" s="32">
        <v>45000000000</v>
      </c>
      <c r="H578" s="33">
        <v>1349028000</v>
      </c>
      <c r="I578" s="32">
        <v>49836879000</v>
      </c>
    </row>
    <row r="579" spans="2:9" x14ac:dyDescent="0.3">
      <c r="B579" s="317" t="s">
        <v>670</v>
      </c>
      <c r="C579" s="31" t="s">
        <v>664</v>
      </c>
      <c r="D579" s="409">
        <v>871</v>
      </c>
      <c r="E579" s="409">
        <v>1000000</v>
      </c>
      <c r="F579" s="409">
        <v>864331997.61644197</v>
      </c>
      <c r="G579" s="32">
        <v>146400000000</v>
      </c>
      <c r="H579" s="33">
        <v>6014685792</v>
      </c>
      <c r="I579" s="32">
        <v>1292893000000</v>
      </c>
    </row>
    <row r="580" spans="2:9" x14ac:dyDescent="0.3">
      <c r="B580" s="317" t="s">
        <v>317</v>
      </c>
      <c r="C580" s="31" t="s">
        <v>665</v>
      </c>
      <c r="D580" s="409">
        <v>2047</v>
      </c>
      <c r="E580" s="409">
        <v>1000000</v>
      </c>
      <c r="F580" s="409">
        <v>2064582327.9452186</v>
      </c>
      <c r="G580" s="297">
        <v>2996946130000</v>
      </c>
      <c r="H580" s="33">
        <v>646025086173</v>
      </c>
      <c r="I580" s="32">
        <v>6394013275046</v>
      </c>
    </row>
    <row r="581" spans="2:9" x14ac:dyDescent="0.3">
      <c r="B581" s="317" t="s">
        <v>554</v>
      </c>
      <c r="C581" s="31" t="s">
        <v>664</v>
      </c>
      <c r="D581" s="409">
        <v>6960</v>
      </c>
      <c r="E581" s="409">
        <v>1000000</v>
      </c>
      <c r="F581" s="409">
        <v>7097627482.1177959</v>
      </c>
      <c r="G581" s="297">
        <v>99427000000</v>
      </c>
      <c r="H581" s="33">
        <v>17211402000</v>
      </c>
      <c r="I581" s="32">
        <v>151689714000</v>
      </c>
    </row>
    <row r="582" spans="2:9" x14ac:dyDescent="0.3">
      <c r="B582" s="317" t="s">
        <v>671</v>
      </c>
      <c r="C582" s="31" t="s">
        <v>664</v>
      </c>
      <c r="D582" s="409">
        <v>253</v>
      </c>
      <c r="E582" s="409">
        <v>1000000</v>
      </c>
      <c r="F582" s="409">
        <v>253326055.71980345</v>
      </c>
      <c r="G582" s="297">
        <v>50000000000</v>
      </c>
      <c r="H582" s="33">
        <v>13515872516</v>
      </c>
      <c r="I582" s="32">
        <v>98078081194</v>
      </c>
    </row>
    <row r="583" spans="2:9" x14ac:dyDescent="0.3">
      <c r="B583" s="317" t="s">
        <v>538</v>
      </c>
      <c r="C583" s="31" t="s">
        <v>559</v>
      </c>
      <c r="D583" s="409">
        <v>1</v>
      </c>
      <c r="E583" s="409">
        <v>75000000</v>
      </c>
      <c r="F583" s="409">
        <v>73168204.306952</v>
      </c>
      <c r="G583" s="297">
        <v>481235450000</v>
      </c>
      <c r="H583" s="33">
        <v>28155077060</v>
      </c>
      <c r="I583" s="32">
        <v>619096386116</v>
      </c>
    </row>
    <row r="584" spans="2:9" x14ac:dyDescent="0.3">
      <c r="B584" s="317" t="s">
        <v>672</v>
      </c>
      <c r="C584" s="31" t="s">
        <v>559</v>
      </c>
      <c r="D584" s="409">
        <v>20</v>
      </c>
      <c r="E584" s="409">
        <v>1000000000</v>
      </c>
      <c r="F584" s="409">
        <v>20000000000</v>
      </c>
      <c r="G584" s="297">
        <v>1636409000000</v>
      </c>
      <c r="H584" s="33">
        <v>223268053618</v>
      </c>
      <c r="I584" s="32">
        <v>2436545211386</v>
      </c>
    </row>
    <row r="585" spans="2:9" x14ac:dyDescent="0.3">
      <c r="B585" s="317" t="s">
        <v>537</v>
      </c>
      <c r="C585" s="31" t="s">
        <v>664</v>
      </c>
      <c r="D585" s="409">
        <v>13252</v>
      </c>
      <c r="E585" s="409">
        <v>1000000</v>
      </c>
      <c r="F585" s="409">
        <v>13377767819.496746</v>
      </c>
      <c r="G585" s="297">
        <v>105840500000</v>
      </c>
      <c r="H585" s="411">
        <v>3783579310</v>
      </c>
      <c r="I585" s="32">
        <v>170911795016</v>
      </c>
    </row>
    <row r="586" spans="2:9" x14ac:dyDescent="0.3">
      <c r="B586" s="317" t="s">
        <v>537</v>
      </c>
      <c r="C586" s="31" t="s">
        <v>673</v>
      </c>
      <c r="D586" s="409">
        <v>1</v>
      </c>
      <c r="E586" s="409">
        <v>2708961295</v>
      </c>
      <c r="F586" s="409">
        <v>2618706044</v>
      </c>
      <c r="G586" s="297">
        <v>105840500000</v>
      </c>
      <c r="H586" s="411">
        <v>3783579310</v>
      </c>
      <c r="I586" s="32">
        <v>170911795016</v>
      </c>
    </row>
    <row r="587" spans="2:9" x14ac:dyDescent="0.3">
      <c r="B587" s="317" t="s">
        <v>317</v>
      </c>
      <c r="C587" s="31" t="s">
        <v>674</v>
      </c>
      <c r="D587" s="409">
        <v>4</v>
      </c>
      <c r="E587" s="409">
        <v>2096954700.090909</v>
      </c>
      <c r="F587" s="409">
        <v>2096954700.090909</v>
      </c>
      <c r="G587" s="297">
        <v>2996946130000</v>
      </c>
      <c r="H587" s="33">
        <v>646025086173</v>
      </c>
      <c r="I587" s="32">
        <v>6394013275046</v>
      </c>
    </row>
    <row r="588" spans="2:9" x14ac:dyDescent="0.3">
      <c r="B588" s="317" t="s">
        <v>538</v>
      </c>
      <c r="C588" s="31" t="s">
        <v>674</v>
      </c>
      <c r="D588" s="409">
        <v>1</v>
      </c>
      <c r="E588" s="409">
        <v>372261379.69999999</v>
      </c>
      <c r="F588" s="409">
        <v>372261379.69999999</v>
      </c>
      <c r="G588" s="297">
        <v>481235450000</v>
      </c>
      <c r="H588" s="33">
        <v>28155077060</v>
      </c>
      <c r="I588" s="32">
        <v>619096386116</v>
      </c>
    </row>
    <row r="589" spans="2:9" x14ac:dyDescent="0.3">
      <c r="B589" s="317" t="s">
        <v>675</v>
      </c>
      <c r="C589" s="31" t="s">
        <v>676</v>
      </c>
      <c r="D589" s="409">
        <v>7</v>
      </c>
      <c r="E589" s="409">
        <v>394438860</v>
      </c>
      <c r="F589" s="409">
        <v>394438860</v>
      </c>
      <c r="G589" s="297">
        <v>80827800000</v>
      </c>
      <c r="H589" s="33">
        <v>6061998368</v>
      </c>
      <c r="I589" s="412">
        <v>89623652736</v>
      </c>
    </row>
    <row r="590" spans="2:9" x14ac:dyDescent="0.3">
      <c r="B590" s="28" t="s">
        <v>436</v>
      </c>
      <c r="C590" s="251"/>
      <c r="D590" s="28"/>
      <c r="E590" s="29"/>
      <c r="F590" s="34">
        <f>SUM(F558:F589)</f>
        <v>168317121530.76465</v>
      </c>
      <c r="G590" s="34"/>
      <c r="H590" s="34"/>
      <c r="I590" s="35"/>
    </row>
    <row r="591" spans="2:9" x14ac:dyDescent="0.3">
      <c r="B591" s="316" t="s">
        <v>539</v>
      </c>
      <c r="C591" s="318" t="s">
        <v>665</v>
      </c>
      <c r="D591" s="297">
        <v>5500</v>
      </c>
      <c r="E591" s="32">
        <v>1000</v>
      </c>
      <c r="F591" s="319">
        <v>5512750.2665900998</v>
      </c>
      <c r="G591" s="413">
        <v>2617769223000</v>
      </c>
      <c r="H591" s="414">
        <v>100001648480</v>
      </c>
      <c r="I591" s="297">
        <v>3639845223549</v>
      </c>
    </row>
    <row r="592" spans="2:9" x14ac:dyDescent="0.3">
      <c r="B592" s="317" t="s">
        <v>540</v>
      </c>
      <c r="C592" s="320" t="s">
        <v>665</v>
      </c>
      <c r="D592" s="33">
        <v>2500</v>
      </c>
      <c r="E592" s="32">
        <v>1000</v>
      </c>
      <c r="F592" s="319">
        <v>2516780.8219178002</v>
      </c>
      <c r="G592" s="32">
        <v>713640000000</v>
      </c>
      <c r="H592" s="297">
        <v>26945688850</v>
      </c>
      <c r="I592" s="32">
        <v>1128569859368</v>
      </c>
    </row>
    <row r="593" spans="2:10" x14ac:dyDescent="0.3">
      <c r="B593" s="317" t="s">
        <v>555</v>
      </c>
      <c r="C593" s="320" t="s">
        <v>664</v>
      </c>
      <c r="D593" s="33">
        <v>1249</v>
      </c>
      <c r="E593" s="32">
        <v>1000</v>
      </c>
      <c r="F593" s="319">
        <v>1261564.8618140251</v>
      </c>
      <c r="G593" s="297">
        <v>500000000000</v>
      </c>
      <c r="H593" s="33">
        <v>161735601000</v>
      </c>
      <c r="I593" s="32">
        <v>2091415075000</v>
      </c>
    </row>
    <row r="594" spans="2:10" x14ac:dyDescent="0.3">
      <c r="B594" s="317" t="s">
        <v>541</v>
      </c>
      <c r="C594" s="320" t="s">
        <v>664</v>
      </c>
      <c r="D594" s="33">
        <v>2873</v>
      </c>
      <c r="E594" s="32">
        <v>1000</v>
      </c>
      <c r="F594" s="319">
        <v>2849305.9881096217</v>
      </c>
      <c r="G594" s="32">
        <v>2482500000000</v>
      </c>
      <c r="H594" s="33">
        <v>-115539000000</v>
      </c>
      <c r="I594" s="32">
        <v>2822440000000</v>
      </c>
    </row>
    <row r="595" spans="2:10" x14ac:dyDescent="0.3">
      <c r="B595" s="317" t="s">
        <v>538</v>
      </c>
      <c r="C595" s="320" t="s">
        <v>665</v>
      </c>
      <c r="D595" s="33">
        <v>50</v>
      </c>
      <c r="E595" s="32">
        <v>1000</v>
      </c>
      <c r="F595" s="319">
        <v>49996.055868427</v>
      </c>
      <c r="G595" s="297">
        <v>481235450000</v>
      </c>
      <c r="H595" s="33">
        <v>28155077060</v>
      </c>
      <c r="I595" s="32">
        <v>619096386116</v>
      </c>
    </row>
    <row r="596" spans="2:10" x14ac:dyDescent="0.3">
      <c r="B596" s="317" t="s">
        <v>540</v>
      </c>
      <c r="C596" s="320" t="s">
        <v>667</v>
      </c>
      <c r="D596" s="33">
        <v>576</v>
      </c>
      <c r="E596" s="32">
        <v>1000</v>
      </c>
      <c r="F596" s="319">
        <v>588698.83677946997</v>
      </c>
      <c r="G596" s="32">
        <v>713640000000</v>
      </c>
      <c r="H596" s="297">
        <v>26945688850</v>
      </c>
      <c r="I596" s="32">
        <v>1128569859368</v>
      </c>
    </row>
    <row r="597" spans="2:10" x14ac:dyDescent="0.3">
      <c r="B597" s="317" t="s">
        <v>677</v>
      </c>
      <c r="C597" s="320" t="s">
        <v>559</v>
      </c>
      <c r="D597" s="33">
        <v>1</v>
      </c>
      <c r="E597" s="32">
        <v>50000</v>
      </c>
      <c r="F597" s="319">
        <v>50915.543651867003</v>
      </c>
      <c r="G597" s="297">
        <v>2597442539558</v>
      </c>
      <c r="H597" s="33">
        <v>195158411700</v>
      </c>
      <c r="I597" s="32">
        <v>4208360968124</v>
      </c>
    </row>
    <row r="598" spans="2:10" x14ac:dyDescent="0.3">
      <c r="B598" s="317" t="s">
        <v>582</v>
      </c>
      <c r="C598" s="320" t="s">
        <v>678</v>
      </c>
      <c r="D598" s="33">
        <v>26</v>
      </c>
      <c r="E598" s="32">
        <v>1000</v>
      </c>
      <c r="F598" s="319">
        <v>20043.586986301001</v>
      </c>
      <c r="G598" s="297" t="s">
        <v>570</v>
      </c>
      <c r="H598" s="415" t="s">
        <v>570</v>
      </c>
      <c r="I598" s="32" t="s">
        <v>570</v>
      </c>
    </row>
    <row r="599" spans="2:10" x14ac:dyDescent="0.3">
      <c r="B599" s="317" t="s">
        <v>552</v>
      </c>
      <c r="C599" s="320" t="s">
        <v>664</v>
      </c>
      <c r="D599" s="33">
        <v>1449</v>
      </c>
      <c r="E599" s="32">
        <v>1000</v>
      </c>
      <c r="F599" s="319">
        <v>1473516.1880299645</v>
      </c>
      <c r="G599" s="297">
        <v>50600000000</v>
      </c>
      <c r="H599" s="33">
        <v>26976091341</v>
      </c>
      <c r="I599" s="32">
        <v>81178887471</v>
      </c>
    </row>
    <row r="600" spans="2:10" x14ac:dyDescent="0.3">
      <c r="B600" s="317" t="s">
        <v>538</v>
      </c>
      <c r="C600" s="320" t="s">
        <v>667</v>
      </c>
      <c r="D600" s="33">
        <v>2648</v>
      </c>
      <c r="E600" s="32">
        <v>1000</v>
      </c>
      <c r="F600" s="319">
        <v>2723407.3054794599</v>
      </c>
      <c r="G600" s="297">
        <v>481235450000</v>
      </c>
      <c r="H600" s="33">
        <v>28155077060</v>
      </c>
      <c r="I600" s="32">
        <v>619096386116</v>
      </c>
    </row>
    <row r="601" spans="2:10" x14ac:dyDescent="0.3">
      <c r="B601" s="317" t="s">
        <v>568</v>
      </c>
      <c r="C601" s="320" t="s">
        <v>664</v>
      </c>
      <c r="D601" s="33">
        <v>207</v>
      </c>
      <c r="E601" s="32">
        <v>1000</v>
      </c>
      <c r="F601" s="319">
        <v>210512.82119178071</v>
      </c>
      <c r="G601" s="32">
        <v>30000000000</v>
      </c>
      <c r="H601" s="33">
        <v>3303205382</v>
      </c>
      <c r="I601" s="32">
        <v>34079369820</v>
      </c>
    </row>
    <row r="602" spans="2:10" x14ac:dyDescent="0.3">
      <c r="B602" s="317" t="s">
        <v>321</v>
      </c>
      <c r="C602" s="320" t="s">
        <v>667</v>
      </c>
      <c r="D602" s="33">
        <v>50</v>
      </c>
      <c r="E602" s="32">
        <v>1000</v>
      </c>
      <c r="F602" s="319">
        <v>50563.655724071003</v>
      </c>
      <c r="G602" s="32">
        <v>700000000000</v>
      </c>
      <c r="H602" s="33">
        <v>206932031794</v>
      </c>
      <c r="I602" s="32">
        <v>1708822204057</v>
      </c>
    </row>
    <row r="603" spans="2:10" x14ac:dyDescent="0.3">
      <c r="B603" s="317" t="s">
        <v>312</v>
      </c>
      <c r="C603" s="320" t="s">
        <v>667</v>
      </c>
      <c r="D603" s="33">
        <v>29</v>
      </c>
      <c r="E603" s="32">
        <v>1000</v>
      </c>
      <c r="F603" s="319">
        <v>29183.521675240001</v>
      </c>
      <c r="G603" s="32">
        <v>2000000000000</v>
      </c>
      <c r="H603" s="33">
        <v>673980527060</v>
      </c>
      <c r="I603" s="32">
        <v>6559948535421</v>
      </c>
    </row>
    <row r="604" spans="2:10" x14ac:dyDescent="0.3">
      <c r="B604" s="317" t="s">
        <v>686</v>
      </c>
      <c r="C604" s="320" t="s">
        <v>664</v>
      </c>
      <c r="D604" s="33">
        <v>10</v>
      </c>
      <c r="E604" s="32">
        <v>1000</v>
      </c>
      <c r="F604" s="319">
        <v>10025.081917808</v>
      </c>
      <c r="G604" s="32">
        <v>512408000000</v>
      </c>
      <c r="H604" s="33">
        <v>88158100000</v>
      </c>
      <c r="I604" s="32">
        <v>325734403000</v>
      </c>
    </row>
    <row r="605" spans="2:10" x14ac:dyDescent="0.3">
      <c r="B605" s="317" t="s">
        <v>679</v>
      </c>
      <c r="C605" s="320" t="s">
        <v>667</v>
      </c>
      <c r="D605" s="33">
        <v>430</v>
      </c>
      <c r="E605" s="32">
        <v>1000</v>
      </c>
      <c r="F605" s="319">
        <v>432164.11831940897</v>
      </c>
      <c r="G605" s="32">
        <v>696666670000</v>
      </c>
      <c r="H605" s="33">
        <v>140212495618</v>
      </c>
      <c r="I605" s="32">
        <v>1562681612576</v>
      </c>
    </row>
    <row r="606" spans="2:10" x14ac:dyDescent="0.3">
      <c r="B606" s="28" t="s">
        <v>437</v>
      </c>
      <c r="C606" s="224"/>
      <c r="D606" s="28"/>
      <c r="E606" s="39"/>
      <c r="F606" s="40">
        <f>SUM(F591:F605)</f>
        <v>17779428.654055342</v>
      </c>
      <c r="G606" s="28"/>
      <c r="H606" s="28"/>
      <c r="I606" s="28"/>
      <c r="J606" s="24"/>
    </row>
    <row r="607" spans="2:10" x14ac:dyDescent="0.3">
      <c r="B607" s="28" t="s">
        <v>293</v>
      </c>
      <c r="C607" s="224"/>
      <c r="D607" s="28"/>
      <c r="E607" s="39"/>
      <c r="F607" s="40">
        <f>+C202</f>
        <v>6081.67</v>
      </c>
      <c r="G607" s="28"/>
      <c r="H607" s="28"/>
      <c r="I607" s="28"/>
      <c r="J607" s="24"/>
    </row>
    <row r="608" spans="2:10" x14ac:dyDescent="0.3">
      <c r="B608" s="28" t="s">
        <v>438</v>
      </c>
      <c r="C608" s="224"/>
      <c r="D608" s="28"/>
      <c r="E608" s="39"/>
      <c r="F608" s="34">
        <f>+F606*F607</f>
        <v>108128617862.50876</v>
      </c>
      <c r="G608" s="74"/>
      <c r="H608" s="74"/>
      <c r="I608" s="28"/>
      <c r="J608" s="24"/>
    </row>
    <row r="609" spans="2:10" x14ac:dyDescent="0.3">
      <c r="B609" s="371">
        <f>+C433</f>
        <v>46203</v>
      </c>
      <c r="C609" s="29"/>
      <c r="D609" s="30"/>
      <c r="E609" s="29"/>
      <c r="F609" s="34">
        <f>+F608+F590</f>
        <v>276445739393.27344</v>
      </c>
      <c r="G609" s="252"/>
      <c r="H609" s="74"/>
      <c r="I609" s="28"/>
    </row>
    <row r="610" spans="2:10" x14ac:dyDescent="0.3">
      <c r="B610" s="386">
        <f>+D433</f>
        <v>46022</v>
      </c>
      <c r="C610" s="374"/>
      <c r="D610" s="375"/>
      <c r="E610" s="374"/>
      <c r="F610" s="44">
        <v>370469037228</v>
      </c>
      <c r="G610" s="373"/>
      <c r="H610" s="373"/>
      <c r="I610" s="376"/>
      <c r="J610" s="24"/>
    </row>
    <row r="611" spans="2:10" x14ac:dyDescent="0.3">
      <c r="B611" s="24"/>
      <c r="C611" s="298"/>
      <c r="D611" s="299"/>
      <c r="E611" s="298"/>
      <c r="F611" s="300"/>
      <c r="G611" s="103"/>
      <c r="H611" s="103"/>
      <c r="I611" s="24"/>
      <c r="J611" s="24"/>
    </row>
    <row r="612" spans="2:10" x14ac:dyDescent="0.3">
      <c r="B612" s="24" t="s">
        <v>142</v>
      </c>
      <c r="C612" s="298"/>
      <c r="D612" s="299"/>
      <c r="E612" s="298"/>
      <c r="F612" s="300"/>
      <c r="G612" s="103"/>
      <c r="H612" s="103"/>
      <c r="I612" s="24"/>
      <c r="J612" s="24"/>
    </row>
    <row r="613" spans="2:10" ht="54" customHeight="1" x14ac:dyDescent="0.3">
      <c r="B613" s="435" t="s">
        <v>594</v>
      </c>
      <c r="C613" s="435"/>
      <c r="D613" s="435"/>
      <c r="E613" s="435"/>
      <c r="F613" s="435"/>
      <c r="G613" s="435"/>
      <c r="H613" s="435"/>
      <c r="I613" s="435"/>
      <c r="J613" s="24"/>
    </row>
    <row r="614" spans="2:10" x14ac:dyDescent="0.3">
      <c r="B614" s="24"/>
      <c r="C614" s="298"/>
      <c r="D614" s="299"/>
      <c r="E614" s="298"/>
      <c r="F614" s="300"/>
      <c r="G614" s="103"/>
      <c r="H614" s="103"/>
      <c r="I614" s="24"/>
      <c r="J614" s="24"/>
    </row>
    <row r="615" spans="2:10" ht="28.8" x14ac:dyDescent="0.3">
      <c r="B615" s="25" t="s">
        <v>430</v>
      </c>
      <c r="C615" s="26" t="s">
        <v>431</v>
      </c>
      <c r="D615" s="25" t="s">
        <v>432</v>
      </c>
      <c r="E615" s="26" t="s">
        <v>433</v>
      </c>
      <c r="F615" s="25" t="s">
        <v>434</v>
      </c>
      <c r="G615" s="25" t="s">
        <v>240</v>
      </c>
      <c r="H615" s="25" t="s">
        <v>435</v>
      </c>
      <c r="I615" s="25" t="s">
        <v>143</v>
      </c>
    </row>
    <row r="616" spans="2:10" x14ac:dyDescent="0.3">
      <c r="B616" s="31" t="s">
        <v>636</v>
      </c>
      <c r="C616" s="225" t="s">
        <v>637</v>
      </c>
      <c r="D616" s="22">
        <v>1</v>
      </c>
      <c r="E616" s="42">
        <v>600000000</v>
      </c>
      <c r="F616" s="42">
        <v>1560000000</v>
      </c>
      <c r="G616" s="307">
        <v>27600000000</v>
      </c>
      <c r="H616" s="308">
        <v>9056520776</v>
      </c>
      <c r="I616" s="307">
        <v>52582759916</v>
      </c>
      <c r="J616" s="24"/>
    </row>
    <row r="617" spans="2:10" x14ac:dyDescent="0.3">
      <c r="B617" s="31" t="s">
        <v>439</v>
      </c>
      <c r="C617" s="225" t="s">
        <v>637</v>
      </c>
      <c r="D617" s="22">
        <v>55908</v>
      </c>
      <c r="E617" s="22">
        <v>100000</v>
      </c>
      <c r="F617" s="42">
        <v>4734768294</v>
      </c>
      <c r="G617" s="307">
        <v>61498800000</v>
      </c>
      <c r="H617" s="377">
        <v>-2659112971</v>
      </c>
      <c r="I617" s="307">
        <v>52082451237</v>
      </c>
      <c r="J617" s="24"/>
    </row>
    <row r="618" spans="2:10" x14ac:dyDescent="0.3">
      <c r="B618" s="31" t="s">
        <v>440</v>
      </c>
      <c r="C618" s="225" t="s">
        <v>637</v>
      </c>
      <c r="D618" s="22">
        <v>244952</v>
      </c>
      <c r="E618" s="22">
        <v>100000</v>
      </c>
      <c r="F618" s="42">
        <v>29764463178</v>
      </c>
      <c r="G618" s="309">
        <v>25000000000</v>
      </c>
      <c r="H618" s="310">
        <v>4064772374</v>
      </c>
      <c r="I618" s="309">
        <v>31202390160</v>
      </c>
      <c r="J618" s="23"/>
    </row>
    <row r="619" spans="2:10" x14ac:dyDescent="0.3">
      <c r="B619" s="36" t="s">
        <v>441</v>
      </c>
      <c r="C619" s="223" t="s">
        <v>442</v>
      </c>
      <c r="D619" s="32"/>
      <c r="E619" s="32">
        <v>4048832577</v>
      </c>
      <c r="F619" s="32">
        <v>4048832577</v>
      </c>
      <c r="G619" s="32" t="s">
        <v>570</v>
      </c>
      <c r="H619" s="33" t="s">
        <v>570</v>
      </c>
      <c r="I619" s="32" t="s">
        <v>570</v>
      </c>
    </row>
    <row r="620" spans="2:10" x14ac:dyDescent="0.3">
      <c r="B620" s="28" t="s">
        <v>436</v>
      </c>
      <c r="C620" s="224"/>
      <c r="D620" s="28"/>
      <c r="E620" s="29"/>
      <c r="F620" s="34">
        <f>SUM(F616:F619)</f>
        <v>40108064049</v>
      </c>
      <c r="G620" s="244"/>
      <c r="H620" s="244"/>
      <c r="I620" s="245"/>
    </row>
    <row r="621" spans="2:10" x14ac:dyDescent="0.3">
      <c r="B621" s="370">
        <f>+B609</f>
        <v>46203</v>
      </c>
      <c r="C621" s="28"/>
      <c r="D621" s="28"/>
      <c r="E621" s="28"/>
      <c r="F621" s="34">
        <f>+F620</f>
        <v>40108064049</v>
      </c>
      <c r="G621" s="252"/>
      <c r="H621" s="74"/>
      <c r="I621" s="43"/>
    </row>
    <row r="622" spans="2:10" x14ac:dyDescent="0.3">
      <c r="B622" s="387">
        <f>+B610</f>
        <v>46022</v>
      </c>
      <c r="C622" s="388"/>
      <c r="D622" s="388"/>
      <c r="E622" s="388"/>
      <c r="F622" s="44">
        <v>37600212186</v>
      </c>
      <c r="G622" s="50"/>
      <c r="H622" s="50"/>
      <c r="I622" s="50"/>
    </row>
    <row r="623" spans="2:10" x14ac:dyDescent="0.3">
      <c r="C623" s="45"/>
      <c r="D623" s="46"/>
      <c r="E623" s="45"/>
      <c r="F623" s="37"/>
    </row>
    <row r="624" spans="2:10" x14ac:dyDescent="0.3">
      <c r="B624" s="24" t="s">
        <v>595</v>
      </c>
      <c r="C624" s="45"/>
      <c r="D624" s="46"/>
      <c r="E624" s="45"/>
      <c r="F624" s="37"/>
    </row>
    <row r="625" spans="1:13" ht="75.75" customHeight="1" x14ac:dyDescent="0.3">
      <c r="B625" s="435" t="s">
        <v>596</v>
      </c>
      <c r="C625" s="435"/>
      <c r="D625" s="435"/>
      <c r="E625" s="435"/>
      <c r="F625" s="435"/>
      <c r="G625" s="435"/>
      <c r="H625" s="435"/>
      <c r="I625" s="435"/>
    </row>
    <row r="627" spans="1:13" x14ac:dyDescent="0.3">
      <c r="C627" s="479" t="s">
        <v>147</v>
      </c>
      <c r="D627" s="479"/>
      <c r="E627" s="479"/>
      <c r="F627" s="24"/>
    </row>
    <row r="628" spans="1:13" x14ac:dyDescent="0.3">
      <c r="B628" s="27"/>
      <c r="C628" s="25" t="s">
        <v>443</v>
      </c>
      <c r="D628" s="25" t="s">
        <v>444</v>
      </c>
      <c r="E628" s="25" t="s">
        <v>445</v>
      </c>
      <c r="F628" s="27"/>
      <c r="G628" s="27"/>
      <c r="H628" s="27"/>
    </row>
    <row r="629" spans="1:13" x14ac:dyDescent="0.3">
      <c r="C629" s="226">
        <v>1</v>
      </c>
      <c r="D629" s="51">
        <v>600000000</v>
      </c>
      <c r="E629" s="51">
        <v>1560000000</v>
      </c>
    </row>
    <row r="630" spans="1:13" x14ac:dyDescent="0.3">
      <c r="B630" s="24"/>
      <c r="C630" s="50" t="s">
        <v>687</v>
      </c>
      <c r="D630" s="44">
        <f t="shared" ref="D630" si="3">+D629</f>
        <v>600000000</v>
      </c>
      <c r="E630" s="44">
        <f>+E629</f>
        <v>1560000000</v>
      </c>
      <c r="F630" s="24"/>
      <c r="G630" s="24"/>
      <c r="H630" s="24"/>
    </row>
    <row r="631" spans="1:13" x14ac:dyDescent="0.3">
      <c r="B631" s="24"/>
      <c r="C631" s="50" t="s">
        <v>688</v>
      </c>
      <c r="D631" s="253">
        <v>600000000</v>
      </c>
      <c r="E631" s="44">
        <v>1560000000</v>
      </c>
      <c r="F631" s="24"/>
      <c r="G631" s="24"/>
      <c r="H631" s="24"/>
    </row>
    <row r="632" spans="1:13" x14ac:dyDescent="0.3">
      <c r="E632" s="23"/>
    </row>
    <row r="634" spans="1:13" x14ac:dyDescent="0.3">
      <c r="A634" s="2"/>
      <c r="B634" s="471" t="s">
        <v>151</v>
      </c>
      <c r="C634" s="471"/>
      <c r="D634" s="471"/>
      <c r="E634" s="471"/>
      <c r="F634" s="471"/>
      <c r="G634" s="471"/>
      <c r="H634" s="471"/>
      <c r="I634" s="471"/>
      <c r="J634" s="471"/>
      <c r="K634" s="471"/>
      <c r="L634" s="471"/>
      <c r="M634" s="471"/>
    </row>
    <row r="635" spans="1:13" x14ac:dyDescent="0.3">
      <c r="B635" s="472" t="s">
        <v>92</v>
      </c>
      <c r="C635" s="472"/>
      <c r="D635" s="472"/>
      <c r="E635" s="472"/>
      <c r="F635" s="472"/>
      <c r="G635" s="472"/>
      <c r="H635" s="472"/>
      <c r="I635" s="472"/>
      <c r="J635" s="472"/>
      <c r="K635" s="472"/>
      <c r="L635" s="472"/>
      <c r="M635" s="472"/>
    </row>
    <row r="636" spans="1:13" x14ac:dyDescent="0.3">
      <c r="B636" s="472" t="s">
        <v>692</v>
      </c>
      <c r="C636" s="472"/>
      <c r="D636" s="472"/>
      <c r="E636" s="472"/>
      <c r="F636" s="472"/>
      <c r="G636" s="472"/>
      <c r="H636" s="472"/>
      <c r="I636" s="472"/>
      <c r="J636" s="472"/>
      <c r="K636" s="472"/>
      <c r="L636" s="472"/>
      <c r="M636" s="472"/>
    </row>
    <row r="637" spans="1:13" x14ac:dyDescent="0.3">
      <c r="B637" s="473" t="s">
        <v>446</v>
      </c>
      <c r="C637" s="473"/>
      <c r="D637" s="473"/>
      <c r="E637" s="473"/>
      <c r="F637" s="473"/>
      <c r="G637" s="473"/>
      <c r="H637" s="473"/>
      <c r="I637" s="473"/>
      <c r="J637" s="473"/>
      <c r="K637" s="473"/>
      <c r="L637" s="473"/>
      <c r="M637" s="473"/>
    </row>
    <row r="638" spans="1:13" x14ac:dyDescent="0.3">
      <c r="B638" s="474" t="s">
        <v>447</v>
      </c>
      <c r="C638" s="476" t="s">
        <v>448</v>
      </c>
      <c r="D638" s="476"/>
      <c r="E638" s="476"/>
      <c r="F638" s="476"/>
      <c r="G638" s="476"/>
      <c r="H638" s="476" t="s">
        <v>449</v>
      </c>
      <c r="I638" s="476"/>
      <c r="J638" s="476"/>
      <c r="K638" s="476"/>
      <c r="L638" s="476"/>
      <c r="M638" s="477" t="s">
        <v>450</v>
      </c>
    </row>
    <row r="639" spans="1:13" ht="28.8" x14ac:dyDescent="0.3">
      <c r="B639" s="475"/>
      <c r="C639" s="9" t="s">
        <v>451</v>
      </c>
      <c r="D639" s="10" t="s">
        <v>452</v>
      </c>
      <c r="E639" s="10" t="s">
        <v>453</v>
      </c>
      <c r="F639" s="9" t="s">
        <v>454</v>
      </c>
      <c r="G639" s="10" t="s">
        <v>455</v>
      </c>
      <c r="H639" s="8" t="s">
        <v>456</v>
      </c>
      <c r="I639" s="8" t="s">
        <v>452</v>
      </c>
      <c r="J639" s="11" t="s">
        <v>453</v>
      </c>
      <c r="K639" s="9" t="s">
        <v>457</v>
      </c>
      <c r="L639" s="11" t="s">
        <v>458</v>
      </c>
      <c r="M639" s="478"/>
    </row>
    <row r="640" spans="1:13" x14ac:dyDescent="0.3">
      <c r="B640" s="12" t="s">
        <v>459</v>
      </c>
      <c r="C640" s="13"/>
      <c r="D640" s="13"/>
      <c r="E640" s="13"/>
      <c r="F640" s="13"/>
      <c r="G640" s="13"/>
      <c r="H640" s="14"/>
      <c r="I640" s="13"/>
      <c r="J640" s="13"/>
      <c r="K640" s="13"/>
      <c r="L640" s="13"/>
      <c r="M640" s="13"/>
    </row>
    <row r="641" spans="1:13" x14ac:dyDescent="0.3">
      <c r="B641" s="21" t="s">
        <v>460</v>
      </c>
      <c r="C641" s="15">
        <v>702363136</v>
      </c>
      <c r="D641" s="15">
        <v>89596</v>
      </c>
      <c r="E641" s="22">
        <v>0</v>
      </c>
      <c r="F641" s="15">
        <v>0</v>
      </c>
      <c r="G641" s="15">
        <f>+C641+D641-E641</f>
        <v>702452732</v>
      </c>
      <c r="H641" s="15">
        <v>-437628457</v>
      </c>
      <c r="I641" s="22">
        <v>0</v>
      </c>
      <c r="J641" s="15">
        <v>0</v>
      </c>
      <c r="K641" s="15">
        <v>-40849014</v>
      </c>
      <c r="L641" s="15">
        <f>+H641+K641</f>
        <v>-478477471</v>
      </c>
      <c r="M641" s="15">
        <f>+G641+L641</f>
        <v>223975261</v>
      </c>
    </row>
    <row r="642" spans="1:13" x14ac:dyDescent="0.3">
      <c r="B642" s="21" t="s">
        <v>461</v>
      </c>
      <c r="C642" s="15">
        <v>483840752</v>
      </c>
      <c r="D642" s="15">
        <v>5824636</v>
      </c>
      <c r="E642" s="22">
        <v>0</v>
      </c>
      <c r="F642" s="15">
        <v>0</v>
      </c>
      <c r="G642" s="15">
        <f t="shared" ref="G642:G646" si="4">+C642+D642-E642</f>
        <v>489665388</v>
      </c>
      <c r="H642" s="15">
        <v>-264347278</v>
      </c>
      <c r="I642" s="22">
        <v>0</v>
      </c>
      <c r="J642" s="15">
        <v>0</v>
      </c>
      <c r="K642" s="15">
        <v>-19028112</v>
      </c>
      <c r="L642" s="15">
        <f t="shared" ref="L642:L646" si="5">+H642+K642</f>
        <v>-283375390</v>
      </c>
      <c r="M642" s="15">
        <f t="shared" ref="M642:M646" si="6">+G642+L642</f>
        <v>206289998</v>
      </c>
    </row>
    <row r="643" spans="1:13" x14ac:dyDescent="0.3">
      <c r="B643" s="21" t="s">
        <v>462</v>
      </c>
      <c r="C643" s="15">
        <v>1276177410</v>
      </c>
      <c r="D643" s="15">
        <v>231038654</v>
      </c>
      <c r="E643" s="22">
        <v>0</v>
      </c>
      <c r="F643" s="15">
        <v>0</v>
      </c>
      <c r="G643" s="15">
        <f t="shared" si="4"/>
        <v>1507216064</v>
      </c>
      <c r="H643" s="15">
        <v>-760722132</v>
      </c>
      <c r="I643" s="22">
        <v>0</v>
      </c>
      <c r="J643" s="15">
        <v>0</v>
      </c>
      <c r="K643" s="15">
        <v>-113787654</v>
      </c>
      <c r="L643" s="15">
        <f>+H643+K643</f>
        <v>-874509786</v>
      </c>
      <c r="M643" s="15">
        <f t="shared" si="6"/>
        <v>632706278</v>
      </c>
    </row>
    <row r="644" spans="1:13" x14ac:dyDescent="0.3">
      <c r="B644" s="21" t="s">
        <v>463</v>
      </c>
      <c r="C644" s="15">
        <v>1260928542</v>
      </c>
      <c r="D644" s="15">
        <v>0</v>
      </c>
      <c r="E644" s="22">
        <v>0</v>
      </c>
      <c r="F644" s="15">
        <v>0</v>
      </c>
      <c r="G644" s="15">
        <f t="shared" si="4"/>
        <v>1260928542</v>
      </c>
      <c r="H644" s="15">
        <v>-793815179</v>
      </c>
      <c r="I644" s="22">
        <v>0</v>
      </c>
      <c r="J644" s="15">
        <v>0</v>
      </c>
      <c r="K644" s="15">
        <v>-50007930</v>
      </c>
      <c r="L644" s="15">
        <f t="shared" si="5"/>
        <v>-843823109</v>
      </c>
      <c r="M644" s="15">
        <f t="shared" si="6"/>
        <v>417105433</v>
      </c>
    </row>
    <row r="645" spans="1:13" x14ac:dyDescent="0.3">
      <c r="B645" s="21" t="s">
        <v>464</v>
      </c>
      <c r="C645" s="15">
        <v>716166985</v>
      </c>
      <c r="D645" s="15">
        <v>0</v>
      </c>
      <c r="E645" s="22">
        <v>0</v>
      </c>
      <c r="F645" s="15">
        <v>0</v>
      </c>
      <c r="G645" s="15">
        <f t="shared" si="4"/>
        <v>716166985</v>
      </c>
      <c r="H645" s="15">
        <v>-653492928</v>
      </c>
      <c r="I645" s="22">
        <v>0</v>
      </c>
      <c r="J645" s="15">
        <v>0</v>
      </c>
      <c r="K645" s="15">
        <v>-3728574</v>
      </c>
      <c r="L645" s="15">
        <f t="shared" si="5"/>
        <v>-657221502</v>
      </c>
      <c r="M645" s="15">
        <f t="shared" si="6"/>
        <v>58945483</v>
      </c>
    </row>
    <row r="646" spans="1:13" x14ac:dyDescent="0.3">
      <c r="B646" s="21" t="s">
        <v>465</v>
      </c>
      <c r="C646" s="15">
        <v>26735570</v>
      </c>
      <c r="D646" s="15">
        <v>0</v>
      </c>
      <c r="E646" s="22">
        <v>0</v>
      </c>
      <c r="F646" s="15">
        <v>0</v>
      </c>
      <c r="G646" s="15">
        <f t="shared" si="4"/>
        <v>26735570</v>
      </c>
      <c r="H646" s="15">
        <v>-23974978</v>
      </c>
      <c r="I646" s="22">
        <v>0</v>
      </c>
      <c r="J646" s="15">
        <v>0</v>
      </c>
      <c r="K646" s="15">
        <v>0</v>
      </c>
      <c r="L646" s="15">
        <f t="shared" si="5"/>
        <v>-23974978</v>
      </c>
      <c r="M646" s="15">
        <f t="shared" si="6"/>
        <v>2760592</v>
      </c>
    </row>
    <row r="647" spans="1:13" x14ac:dyDescent="0.3">
      <c r="B647" s="18">
        <f>+BBGG!D7</f>
        <v>46203</v>
      </c>
      <c r="C647" s="19">
        <f>SUM(C641:C646)</f>
        <v>4466212395</v>
      </c>
      <c r="D647" s="19">
        <f>SUM(D641:D646)</f>
        <v>236952886</v>
      </c>
      <c r="E647" s="19">
        <f>SUM(E641:E646)</f>
        <v>0</v>
      </c>
      <c r="F647" s="19">
        <f t="shared" ref="F647:J647" si="7">SUM(F641:F646)</f>
        <v>0</v>
      </c>
      <c r="G647" s="19">
        <f>SUM(G641:G646)</f>
        <v>4703165281</v>
      </c>
      <c r="H647" s="19">
        <f>SUM(H641:H646)</f>
        <v>-2933980952</v>
      </c>
      <c r="I647" s="19">
        <f>SUM(I641:I646)</f>
        <v>0</v>
      </c>
      <c r="J647" s="19">
        <f t="shared" si="7"/>
        <v>0</v>
      </c>
      <c r="K647" s="19">
        <f>SUM(K641:K646)</f>
        <v>-227401284</v>
      </c>
      <c r="L647" s="19">
        <f>SUM(L641:L646)</f>
        <v>-3161382236</v>
      </c>
      <c r="M647" s="19">
        <f>+G647+L647</f>
        <v>1541783045</v>
      </c>
    </row>
    <row r="648" spans="1:13" x14ac:dyDescent="0.3">
      <c r="B648" s="18">
        <f>+BBGG!E7</f>
        <v>46022</v>
      </c>
      <c r="C648" s="19">
        <v>3840735031</v>
      </c>
      <c r="D648" s="19">
        <v>652695090</v>
      </c>
      <c r="E648" s="19">
        <v>27217726</v>
      </c>
      <c r="F648" s="19">
        <v>0</v>
      </c>
      <c r="G648" s="19">
        <v>4466212395</v>
      </c>
      <c r="H648" s="19">
        <v>-2611815739</v>
      </c>
      <c r="I648" s="19">
        <v>0</v>
      </c>
      <c r="J648" s="19">
        <v>18381779</v>
      </c>
      <c r="K648" s="19">
        <v>-340546990</v>
      </c>
      <c r="L648" s="19">
        <v>-2933980950</v>
      </c>
      <c r="M648" s="19">
        <v>1532231445</v>
      </c>
    </row>
    <row r="649" spans="1:13" x14ac:dyDescent="0.3">
      <c r="G649" s="20"/>
      <c r="K649" s="20"/>
      <c r="L649" s="23"/>
      <c r="M649" s="23"/>
    </row>
    <row r="650" spans="1:13" x14ac:dyDescent="0.3">
      <c r="G650" s="20"/>
      <c r="K650" s="20"/>
      <c r="L650" s="23"/>
      <c r="M650" s="23"/>
    </row>
    <row r="651" spans="1:13" x14ac:dyDescent="0.3">
      <c r="A651" s="2"/>
      <c r="B651" s="471" t="s">
        <v>157</v>
      </c>
      <c r="C651" s="471"/>
      <c r="D651" s="471"/>
      <c r="E651" s="471"/>
      <c r="F651" s="471"/>
      <c r="G651" s="471"/>
      <c r="H651" s="471"/>
      <c r="I651" s="471"/>
      <c r="J651" s="471"/>
      <c r="K651" s="471"/>
      <c r="L651" s="471"/>
      <c r="M651" s="471"/>
    </row>
    <row r="652" spans="1:13" x14ac:dyDescent="0.3">
      <c r="B652" s="472" t="s">
        <v>92</v>
      </c>
      <c r="C652" s="472"/>
      <c r="D652" s="472"/>
      <c r="E652" s="472"/>
      <c r="F652" s="472"/>
      <c r="G652" s="472"/>
      <c r="H652" s="472"/>
      <c r="I652" s="472"/>
      <c r="J652" s="472"/>
      <c r="K652" s="472"/>
      <c r="L652" s="472"/>
      <c r="M652" s="472"/>
    </row>
    <row r="653" spans="1:13" x14ac:dyDescent="0.3">
      <c r="B653" s="472" t="s">
        <v>693</v>
      </c>
      <c r="C653" s="472"/>
      <c r="D653" s="472"/>
      <c r="E653" s="472"/>
      <c r="F653" s="472"/>
      <c r="G653" s="472"/>
      <c r="H653" s="472"/>
      <c r="I653" s="472"/>
      <c r="J653" s="472"/>
      <c r="K653" s="472"/>
      <c r="L653" s="472"/>
      <c r="M653" s="472"/>
    </row>
    <row r="654" spans="1:13" x14ac:dyDescent="0.3">
      <c r="B654" s="473" t="s">
        <v>446</v>
      </c>
      <c r="C654" s="473"/>
      <c r="D654" s="473"/>
      <c r="E654" s="473"/>
      <c r="F654" s="473"/>
      <c r="G654" s="473"/>
      <c r="H654" s="473"/>
      <c r="I654" s="473"/>
      <c r="J654" s="473"/>
      <c r="K654" s="473"/>
      <c r="L654" s="473"/>
      <c r="M654" s="473"/>
    </row>
    <row r="655" spans="1:13" x14ac:dyDescent="0.3">
      <c r="B655" s="474" t="s">
        <v>447</v>
      </c>
      <c r="C655" s="476" t="s">
        <v>448</v>
      </c>
      <c r="D655" s="476"/>
      <c r="E655" s="476"/>
      <c r="F655" s="476"/>
      <c r="G655" s="476"/>
      <c r="H655" s="476" t="s">
        <v>449</v>
      </c>
      <c r="I655" s="476"/>
      <c r="J655" s="476"/>
      <c r="K655" s="476"/>
      <c r="L655" s="476"/>
      <c r="M655" s="477" t="s">
        <v>450</v>
      </c>
    </row>
    <row r="656" spans="1:13" ht="28.8" x14ac:dyDescent="0.3">
      <c r="B656" s="475"/>
      <c r="C656" s="8" t="s">
        <v>451</v>
      </c>
      <c r="D656" s="10" t="s">
        <v>452</v>
      </c>
      <c r="E656" s="10" t="s">
        <v>453</v>
      </c>
      <c r="F656" s="9" t="s">
        <v>454</v>
      </c>
      <c r="G656" s="10" t="s">
        <v>455</v>
      </c>
      <c r="H656" s="8" t="s">
        <v>456</v>
      </c>
      <c r="I656" s="8" t="s">
        <v>452</v>
      </c>
      <c r="J656" s="11" t="s">
        <v>453</v>
      </c>
      <c r="K656" s="9" t="s">
        <v>457</v>
      </c>
      <c r="L656" s="11" t="s">
        <v>458</v>
      </c>
      <c r="M656" s="478"/>
    </row>
    <row r="657" spans="1:13" x14ac:dyDescent="0.3">
      <c r="B657" s="378" t="s">
        <v>459</v>
      </c>
      <c r="C657" s="13"/>
      <c r="D657" s="13"/>
      <c r="E657" s="13"/>
      <c r="F657" s="13"/>
      <c r="G657" s="13"/>
      <c r="H657" s="14"/>
      <c r="I657" s="13"/>
      <c r="J657" s="13"/>
      <c r="K657" s="13"/>
      <c r="L657" s="13"/>
      <c r="M657" s="13"/>
    </row>
    <row r="658" spans="1:13" x14ac:dyDescent="0.3">
      <c r="B658" s="379" t="s">
        <v>531</v>
      </c>
      <c r="C658" s="15">
        <v>3817549235</v>
      </c>
      <c r="D658" s="15">
        <v>962140507</v>
      </c>
      <c r="E658" s="15">
        <v>0</v>
      </c>
      <c r="F658" s="15">
        <v>0</v>
      </c>
      <c r="G658" s="15">
        <v>4779689742</v>
      </c>
      <c r="H658" s="382">
        <v>0</v>
      </c>
      <c r="I658" s="22">
        <v>0</v>
      </c>
      <c r="J658" s="22">
        <v>0</v>
      </c>
      <c r="K658" s="22">
        <v>0</v>
      </c>
      <c r="L658" s="22">
        <v>0</v>
      </c>
      <c r="M658" s="22">
        <v>4779689742</v>
      </c>
    </row>
    <row r="659" spans="1:13" x14ac:dyDescent="0.3">
      <c r="B659" s="380" t="s">
        <v>466</v>
      </c>
      <c r="C659" s="17">
        <v>334606555</v>
      </c>
      <c r="D659" s="17">
        <v>0</v>
      </c>
      <c r="E659" s="16">
        <v>0</v>
      </c>
      <c r="F659" s="17">
        <v>0</v>
      </c>
      <c r="G659" s="17">
        <v>334606555</v>
      </c>
      <c r="H659" s="17">
        <v>-253783760</v>
      </c>
      <c r="I659" s="16">
        <v>0</v>
      </c>
      <c r="J659" s="17">
        <v>0</v>
      </c>
      <c r="K659" s="17">
        <v>-18504258</v>
      </c>
      <c r="L659" s="17">
        <v>-272288018</v>
      </c>
      <c r="M659" s="16">
        <v>62318537</v>
      </c>
    </row>
    <row r="660" spans="1:13" x14ac:dyDescent="0.3">
      <c r="B660" s="18">
        <f>+B647</f>
        <v>46203</v>
      </c>
      <c r="C660" s="381">
        <f>SUM(C658:C659)</f>
        <v>4152155790</v>
      </c>
      <c r="D660" s="19">
        <f t="shared" ref="D660:M660" si="8">SUM(D658:D659)</f>
        <v>962140507</v>
      </c>
      <c r="E660" s="19">
        <f t="shared" si="8"/>
        <v>0</v>
      </c>
      <c r="F660" s="19">
        <f t="shared" si="8"/>
        <v>0</v>
      </c>
      <c r="G660" s="19">
        <f>SUM(G658:G659)</f>
        <v>5114296297</v>
      </c>
      <c r="H660" s="19">
        <f t="shared" si="8"/>
        <v>-253783760</v>
      </c>
      <c r="I660" s="19">
        <f t="shared" si="8"/>
        <v>0</v>
      </c>
      <c r="J660" s="19">
        <f t="shared" si="8"/>
        <v>0</v>
      </c>
      <c r="K660" s="19">
        <f t="shared" si="8"/>
        <v>-18504258</v>
      </c>
      <c r="L660" s="19">
        <f t="shared" si="8"/>
        <v>-272288018</v>
      </c>
      <c r="M660" s="19">
        <f t="shared" si="8"/>
        <v>4842008279</v>
      </c>
    </row>
    <row r="661" spans="1:13" x14ac:dyDescent="0.3">
      <c r="B661" s="18">
        <f>+B648</f>
        <v>46022</v>
      </c>
      <c r="C661" s="19">
        <v>2048352571</v>
      </c>
      <c r="D661" s="19">
        <v>2103803219</v>
      </c>
      <c r="E661" s="19">
        <v>0</v>
      </c>
      <c r="F661" s="19">
        <v>0</v>
      </c>
      <c r="G661" s="19">
        <v>4152155790</v>
      </c>
      <c r="H661" s="19">
        <v>-205897461</v>
      </c>
      <c r="I661" s="19">
        <v>0</v>
      </c>
      <c r="J661" s="19">
        <v>0</v>
      </c>
      <c r="K661" s="19">
        <v>-47886299</v>
      </c>
      <c r="L661" s="19">
        <v>-253783760</v>
      </c>
      <c r="M661" s="19">
        <v>3898372030</v>
      </c>
    </row>
    <row r="663" spans="1:13" x14ac:dyDescent="0.3">
      <c r="K663" s="20"/>
    </row>
    <row r="664" spans="1:13" x14ac:dyDescent="0.3">
      <c r="B664" s="272" t="s">
        <v>532</v>
      </c>
    </row>
    <row r="666" spans="1:13" x14ac:dyDescent="0.3">
      <c r="A666" s="2"/>
      <c r="B666" s="471" t="s">
        <v>467</v>
      </c>
      <c r="C666" s="471"/>
      <c r="D666" s="471"/>
      <c r="E666" s="471"/>
    </row>
    <row r="667" spans="1:13" x14ac:dyDescent="0.3">
      <c r="B667" s="423" t="s">
        <v>92</v>
      </c>
      <c r="C667" s="423"/>
      <c r="D667" s="423"/>
      <c r="E667" s="423"/>
    </row>
    <row r="668" spans="1:13" x14ac:dyDescent="0.3">
      <c r="B668" s="480" t="s">
        <v>694</v>
      </c>
      <c r="C668" s="480"/>
      <c r="D668" s="480"/>
      <c r="E668" s="480"/>
    </row>
    <row r="670" spans="1:13" x14ac:dyDescent="0.3">
      <c r="B670" s="481" t="s">
        <v>468</v>
      </c>
      <c r="C670" s="482"/>
      <c r="D670" s="482"/>
      <c r="E670" s="483"/>
    </row>
    <row r="671" spans="1:13" x14ac:dyDescent="0.3">
      <c r="B671" s="484" t="s">
        <v>469</v>
      </c>
      <c r="C671" s="484" t="s">
        <v>48</v>
      </c>
      <c r="D671" s="484" t="s">
        <v>470</v>
      </c>
      <c r="E671" s="484" t="s">
        <v>471</v>
      </c>
    </row>
    <row r="672" spans="1:13" x14ac:dyDescent="0.3">
      <c r="B672" s="485"/>
      <c r="C672" s="485"/>
      <c r="D672" s="485"/>
      <c r="E672" s="485"/>
    </row>
    <row r="673" spans="2:5" x14ac:dyDescent="0.3">
      <c r="B673" s="288" t="s">
        <v>31</v>
      </c>
      <c r="C673" s="289">
        <v>6662000000</v>
      </c>
      <c r="D673" s="290">
        <v>0.12337037037037038</v>
      </c>
      <c r="E673" s="291">
        <v>0.21733690795352989</v>
      </c>
    </row>
    <row r="674" spans="2:5" x14ac:dyDescent="0.3">
      <c r="B674" s="292" t="s">
        <v>29</v>
      </c>
      <c r="C674" s="293">
        <v>6613000000</v>
      </c>
      <c r="D674" s="294">
        <v>0.12246296296296298</v>
      </c>
      <c r="E674" s="295">
        <v>0.21731456657730114</v>
      </c>
    </row>
    <row r="675" spans="2:5" x14ac:dyDescent="0.3">
      <c r="B675" s="292" t="s">
        <v>27</v>
      </c>
      <c r="C675" s="293">
        <v>6612000000</v>
      </c>
      <c r="D675" s="294">
        <v>0.12244444444444445</v>
      </c>
      <c r="E675" s="295">
        <v>0.21733690795352989</v>
      </c>
    </row>
    <row r="676" spans="2:5" x14ac:dyDescent="0.3">
      <c r="B676" s="292" t="s">
        <v>472</v>
      </c>
      <c r="C676" s="293">
        <v>6567000000</v>
      </c>
      <c r="D676" s="294">
        <v>0.12161111111111113</v>
      </c>
      <c r="E676" s="295">
        <v>0.21656240691093237</v>
      </c>
    </row>
    <row r="677" spans="2:5" x14ac:dyDescent="0.3">
      <c r="B677" s="292" t="s">
        <v>473</v>
      </c>
      <c r="C677" s="293">
        <v>1648000000</v>
      </c>
      <c r="D677" s="294">
        <v>3.0518518518518518E-2</v>
      </c>
      <c r="E677" s="295">
        <v>5.1980935358951442E-3</v>
      </c>
    </row>
    <row r="678" spans="2:5" x14ac:dyDescent="0.3">
      <c r="B678" s="292" t="s">
        <v>474</v>
      </c>
      <c r="C678" s="293">
        <v>743000000</v>
      </c>
      <c r="D678" s="294">
        <v>1.3759259259259261E-2</v>
      </c>
      <c r="E678" s="295">
        <v>3.0533214179326779E-3</v>
      </c>
    </row>
    <row r="679" spans="2:5" x14ac:dyDescent="0.3">
      <c r="B679" s="292" t="s">
        <v>475</v>
      </c>
      <c r="C679" s="293">
        <v>922000000</v>
      </c>
      <c r="D679" s="294">
        <v>1.7074074074074075E-2</v>
      </c>
      <c r="E679" s="295">
        <v>4.6321120047661604E-3</v>
      </c>
    </row>
    <row r="680" spans="2:5" x14ac:dyDescent="0.3">
      <c r="B680" s="292" t="s">
        <v>476</v>
      </c>
      <c r="C680" s="293">
        <v>2387000000</v>
      </c>
      <c r="D680" s="294">
        <v>4.420370370370369E-2</v>
      </c>
      <c r="E680" s="295">
        <v>9.6067917783735478E-3</v>
      </c>
    </row>
    <row r="681" spans="2:5" x14ac:dyDescent="0.3">
      <c r="B681" s="292" t="s">
        <v>477</v>
      </c>
      <c r="C681" s="293">
        <v>1277000000</v>
      </c>
      <c r="D681" s="294">
        <v>2.3648148148148147E-2</v>
      </c>
      <c r="E681" s="295">
        <v>4.8182901400059576E-3</v>
      </c>
    </row>
    <row r="682" spans="2:5" x14ac:dyDescent="0.3">
      <c r="B682" s="292" t="s">
        <v>478</v>
      </c>
      <c r="C682" s="293">
        <v>1714000000</v>
      </c>
      <c r="D682" s="294">
        <v>3.1740740740740736E-2</v>
      </c>
      <c r="E682" s="295">
        <v>1.0157879058683348E-2</v>
      </c>
    </row>
    <row r="683" spans="2:5" x14ac:dyDescent="0.3">
      <c r="B683" s="292" t="s">
        <v>479</v>
      </c>
      <c r="C683" s="293">
        <v>1041000000</v>
      </c>
      <c r="D683" s="294">
        <v>1.9277777777777779E-2</v>
      </c>
      <c r="E683" s="295">
        <v>4.4012511170688114E-3</v>
      </c>
    </row>
    <row r="684" spans="2:5" x14ac:dyDescent="0.3">
      <c r="B684" s="292" t="s">
        <v>480</v>
      </c>
      <c r="C684" s="293">
        <v>427000000</v>
      </c>
      <c r="D684" s="294">
        <v>7.9074074074074081E-3</v>
      </c>
      <c r="E684" s="295">
        <v>2.6586237712243072E-3</v>
      </c>
    </row>
    <row r="685" spans="2:5" x14ac:dyDescent="0.3">
      <c r="B685" s="292" t="s">
        <v>481</v>
      </c>
      <c r="C685" s="293">
        <v>2546000000</v>
      </c>
      <c r="D685" s="294">
        <v>4.7148148148148147E-2</v>
      </c>
      <c r="E685" s="295">
        <v>1.1513255883229075E-2</v>
      </c>
    </row>
    <row r="686" spans="2:5" x14ac:dyDescent="0.3">
      <c r="B686" s="292" t="s">
        <v>482</v>
      </c>
      <c r="C686" s="293">
        <v>3567000000</v>
      </c>
      <c r="D686" s="294">
        <v>6.6055555555555548E-2</v>
      </c>
      <c r="E686" s="295">
        <v>2.0047661602621388E-2</v>
      </c>
    </row>
    <row r="687" spans="2:5" x14ac:dyDescent="0.3">
      <c r="B687" s="292" t="s">
        <v>483</v>
      </c>
      <c r="C687" s="293">
        <v>2615000000</v>
      </c>
      <c r="D687" s="294">
        <v>4.8425925925925935E-2</v>
      </c>
      <c r="E687" s="295">
        <v>7.0151921358355676E-3</v>
      </c>
    </row>
    <row r="688" spans="2:5" x14ac:dyDescent="0.3">
      <c r="B688" s="292" t="s">
        <v>484</v>
      </c>
      <c r="C688" s="293">
        <v>403000000</v>
      </c>
      <c r="D688" s="294">
        <v>7.4629629629629629E-3</v>
      </c>
      <c r="E688" s="295">
        <v>9.904676794757223E-4</v>
      </c>
    </row>
    <row r="689" spans="2:5" x14ac:dyDescent="0.3">
      <c r="B689" s="292" t="s">
        <v>485</v>
      </c>
      <c r="C689" s="293">
        <v>53000000</v>
      </c>
      <c r="D689" s="294">
        <v>9.814814814814814E-4</v>
      </c>
      <c r="E689" s="295">
        <v>3.2022639261245167E-4</v>
      </c>
    </row>
    <row r="690" spans="2:5" x14ac:dyDescent="0.3">
      <c r="B690" s="292" t="s">
        <v>486</v>
      </c>
      <c r="C690" s="293">
        <v>53000000</v>
      </c>
      <c r="D690" s="294">
        <v>9.814814814814814E-4</v>
      </c>
      <c r="E690" s="295">
        <v>3.2022639261245167E-4</v>
      </c>
    </row>
    <row r="691" spans="2:5" x14ac:dyDescent="0.3">
      <c r="B691" s="292" t="s">
        <v>487</v>
      </c>
      <c r="C691" s="293">
        <v>102000000</v>
      </c>
      <c r="D691" s="294">
        <v>1.8888888888888887E-3</v>
      </c>
      <c r="E691" s="295">
        <v>6.4789991063449518E-4</v>
      </c>
    </row>
    <row r="692" spans="2:5" x14ac:dyDescent="0.3">
      <c r="B692" s="292" t="s">
        <v>488</v>
      </c>
      <c r="C692" s="293">
        <v>410000000</v>
      </c>
      <c r="D692" s="294">
        <v>7.5925925925925926E-3</v>
      </c>
      <c r="E692" s="295">
        <v>1.1840929401251115E-3</v>
      </c>
    </row>
    <row r="693" spans="2:5" x14ac:dyDescent="0.3">
      <c r="B693" s="292" t="s">
        <v>489</v>
      </c>
      <c r="C693" s="293">
        <v>337000000</v>
      </c>
      <c r="D693" s="294">
        <v>6.2407407407407411E-3</v>
      </c>
      <c r="E693" s="295">
        <v>1.8468871015787907E-3</v>
      </c>
    </row>
    <row r="694" spans="2:5" x14ac:dyDescent="0.3">
      <c r="B694" s="292" t="s">
        <v>490</v>
      </c>
      <c r="C694" s="293">
        <v>111000000</v>
      </c>
      <c r="D694" s="294">
        <v>2.0555555555555557E-3</v>
      </c>
      <c r="E694" s="295">
        <v>5.8087578194816801E-4</v>
      </c>
    </row>
    <row r="695" spans="2:5" x14ac:dyDescent="0.3">
      <c r="B695" s="292" t="s">
        <v>491</v>
      </c>
      <c r="C695" s="293">
        <v>691000000</v>
      </c>
      <c r="D695" s="294">
        <v>1.2796296296296297E-2</v>
      </c>
      <c r="E695" s="295">
        <v>4.2895442359249325E-3</v>
      </c>
    </row>
    <row r="696" spans="2:5" x14ac:dyDescent="0.3">
      <c r="B696" s="292" t="s">
        <v>492</v>
      </c>
      <c r="C696" s="293">
        <v>25000000</v>
      </c>
      <c r="D696" s="294">
        <v>4.6296296296296298E-4</v>
      </c>
      <c r="E696" s="295">
        <v>0</v>
      </c>
    </row>
    <row r="697" spans="2:5" x14ac:dyDescent="0.3">
      <c r="B697" s="292" t="s">
        <v>493</v>
      </c>
      <c r="C697" s="293">
        <v>100000000</v>
      </c>
      <c r="D697" s="294">
        <v>1.8518518518518519E-3</v>
      </c>
      <c r="E697" s="295">
        <v>0</v>
      </c>
    </row>
    <row r="698" spans="2:5" x14ac:dyDescent="0.3">
      <c r="B698" s="292" t="s">
        <v>494</v>
      </c>
      <c r="C698" s="293">
        <v>100000000</v>
      </c>
      <c r="D698" s="294">
        <v>1.8518518518518519E-3</v>
      </c>
      <c r="E698" s="295">
        <v>0</v>
      </c>
    </row>
    <row r="699" spans="2:5" x14ac:dyDescent="0.3">
      <c r="B699" s="292" t="s">
        <v>495</v>
      </c>
      <c r="C699" s="293">
        <v>200000000</v>
      </c>
      <c r="D699" s="294">
        <v>3.7037037037037038E-3</v>
      </c>
      <c r="E699" s="295">
        <v>0</v>
      </c>
    </row>
    <row r="700" spans="2:5" x14ac:dyDescent="0.3">
      <c r="B700" s="292" t="s">
        <v>496</v>
      </c>
      <c r="C700" s="293">
        <v>25000000</v>
      </c>
      <c r="D700" s="294">
        <v>4.6296296296296298E-4</v>
      </c>
      <c r="E700" s="295">
        <v>0</v>
      </c>
    </row>
    <row r="701" spans="2:5" x14ac:dyDescent="0.3">
      <c r="B701" s="292" t="s">
        <v>497</v>
      </c>
      <c r="C701" s="293">
        <v>85000000</v>
      </c>
      <c r="D701" s="294">
        <v>1.5740740740740741E-3</v>
      </c>
      <c r="E701" s="295">
        <v>0</v>
      </c>
    </row>
    <row r="702" spans="2:5" x14ac:dyDescent="0.3">
      <c r="B702" s="292" t="s">
        <v>498</v>
      </c>
      <c r="C702" s="293">
        <v>35000000</v>
      </c>
      <c r="D702" s="294">
        <v>6.4814814814814813E-4</v>
      </c>
      <c r="E702" s="295">
        <v>0</v>
      </c>
    </row>
    <row r="703" spans="2:5" x14ac:dyDescent="0.3">
      <c r="B703" s="292" t="s">
        <v>499</v>
      </c>
      <c r="C703" s="293">
        <v>510000000</v>
      </c>
      <c r="D703" s="294">
        <v>9.4444444444444445E-3</v>
      </c>
      <c r="E703" s="295">
        <v>0</v>
      </c>
    </row>
    <row r="704" spans="2:5" x14ac:dyDescent="0.3">
      <c r="B704" s="292" t="s">
        <v>500</v>
      </c>
      <c r="C704" s="293">
        <v>50000000</v>
      </c>
      <c r="D704" s="294">
        <v>9.2592592592592596E-4</v>
      </c>
      <c r="E704" s="295">
        <v>0</v>
      </c>
    </row>
    <row r="705" spans="1:8" x14ac:dyDescent="0.3">
      <c r="B705" s="292" t="s">
        <v>501</v>
      </c>
      <c r="C705" s="293">
        <v>17000000</v>
      </c>
      <c r="D705" s="294">
        <v>3.1481481481481481E-4</v>
      </c>
      <c r="E705" s="295">
        <v>0</v>
      </c>
    </row>
    <row r="706" spans="1:8" x14ac:dyDescent="0.3">
      <c r="B706" s="292" t="s">
        <v>502</v>
      </c>
      <c r="C706" s="293">
        <v>100000000</v>
      </c>
      <c r="D706" s="294">
        <v>1.8518518518518519E-3</v>
      </c>
      <c r="E706" s="295">
        <v>0</v>
      </c>
    </row>
    <row r="707" spans="1:8" x14ac:dyDescent="0.3">
      <c r="B707" s="292" t="s">
        <v>503</v>
      </c>
      <c r="C707" s="293">
        <v>17000000</v>
      </c>
      <c r="D707" s="294">
        <v>3.1481481481481481E-4</v>
      </c>
      <c r="E707" s="295">
        <v>0</v>
      </c>
    </row>
    <row r="708" spans="1:8" x14ac:dyDescent="0.3">
      <c r="B708" s="292" t="s">
        <v>504</v>
      </c>
      <c r="C708" s="293">
        <v>1924000000</v>
      </c>
      <c r="D708" s="294">
        <v>3.5629629629629622E-2</v>
      </c>
      <c r="E708" s="295">
        <v>1.432826928805481E-2</v>
      </c>
    </row>
    <row r="709" spans="1:8" x14ac:dyDescent="0.3">
      <c r="B709" s="292" t="s">
        <v>505</v>
      </c>
      <c r="C709" s="293">
        <v>11000000</v>
      </c>
      <c r="D709" s="294">
        <v>2.0370370370370372E-4</v>
      </c>
      <c r="E709" s="295">
        <v>8.191837950551089E-5</v>
      </c>
    </row>
    <row r="710" spans="1:8" x14ac:dyDescent="0.3">
      <c r="B710" s="292" t="s">
        <v>506</v>
      </c>
      <c r="C710" s="293">
        <v>46000000</v>
      </c>
      <c r="D710" s="294">
        <v>8.5185185185185179E-4</v>
      </c>
      <c r="E710" s="295">
        <v>2.6809651474530834E-4</v>
      </c>
    </row>
    <row r="711" spans="1:8" x14ac:dyDescent="0.3">
      <c r="B711" s="292" t="s">
        <v>517</v>
      </c>
      <c r="C711" s="293">
        <v>84000000</v>
      </c>
      <c r="D711" s="294">
        <v>1.5555555555555555E-3</v>
      </c>
      <c r="E711" s="295">
        <v>6.2555853440571945E-4</v>
      </c>
    </row>
    <row r="712" spans="1:8" x14ac:dyDescent="0.3">
      <c r="B712" s="292" t="s">
        <v>546</v>
      </c>
      <c r="C712" s="293">
        <v>113000000</v>
      </c>
      <c r="D712" s="294">
        <v>2.0925925925925925E-3</v>
      </c>
      <c r="E712" s="295">
        <v>8.4152517128388451E-4</v>
      </c>
    </row>
    <row r="713" spans="1:8" x14ac:dyDescent="0.3">
      <c r="B713" s="292" t="s">
        <v>548</v>
      </c>
      <c r="C713" s="293">
        <v>113000000</v>
      </c>
      <c r="D713" s="294">
        <v>2.0925925925925925E-3</v>
      </c>
      <c r="E713" s="295">
        <v>8.4152517128388451E-4</v>
      </c>
    </row>
    <row r="714" spans="1:8" x14ac:dyDescent="0.3">
      <c r="B714" s="292" t="s">
        <v>547</v>
      </c>
      <c r="C714" s="293">
        <v>2844000000</v>
      </c>
      <c r="D714" s="294">
        <v>5.266666666666666E-2</v>
      </c>
      <c r="E714" s="295">
        <v>2.1179624664879354E-2</v>
      </c>
    </row>
    <row r="715" spans="1:8" x14ac:dyDescent="0.3">
      <c r="B715" s="292" t="s">
        <v>549</v>
      </c>
      <c r="C715" s="293">
        <v>50000000</v>
      </c>
      <c r="D715" s="294">
        <v>9.2592592592592596E-4</v>
      </c>
      <c r="E715" s="295">
        <v>0</v>
      </c>
    </row>
    <row r="716" spans="1:8" x14ac:dyDescent="0.3">
      <c r="B716" s="292" t="s">
        <v>550</v>
      </c>
      <c r="C716" s="301">
        <v>50000000</v>
      </c>
      <c r="D716" s="302">
        <v>9.2592592592592596E-4</v>
      </c>
      <c r="E716" s="303">
        <v>0</v>
      </c>
    </row>
    <row r="717" spans="1:8" x14ac:dyDescent="0.3">
      <c r="B717" s="228" t="s">
        <v>65</v>
      </c>
      <c r="C717" s="304">
        <f>SUM(C673:C716)</f>
        <v>54000000000</v>
      </c>
      <c r="D717" s="305">
        <f>SUM(D673:D716)</f>
        <v>1.0000000000000002</v>
      </c>
      <c r="E717" s="305">
        <f>SUM(E673:E716)</f>
        <v>1.0000000000000002</v>
      </c>
    </row>
    <row r="719" spans="1:8" x14ac:dyDescent="0.3">
      <c r="A719"/>
      <c r="B719" s="239" t="s">
        <v>109</v>
      </c>
      <c r="C719" s="241"/>
      <c r="D719" s="241"/>
      <c r="E719" s="241"/>
      <c r="F719" s="241"/>
      <c r="G719"/>
      <c r="H719"/>
    </row>
    <row r="720" spans="1:8" x14ac:dyDescent="0.3">
      <c r="A720"/>
      <c r="B720" s="239" t="s">
        <v>92</v>
      </c>
      <c r="C720" s="241"/>
      <c r="D720" s="241"/>
      <c r="E720" s="241"/>
      <c r="F720" s="241"/>
      <c r="G720"/>
      <c r="H720"/>
    </row>
    <row r="721" spans="1:8" x14ac:dyDescent="0.3">
      <c r="A721"/>
      <c r="B721" s="240" t="s">
        <v>507</v>
      </c>
      <c r="C721" s="241"/>
      <c r="D721" s="241"/>
      <c r="E721" s="241"/>
      <c r="F721" s="241"/>
      <c r="G721"/>
      <c r="H721"/>
    </row>
    <row r="722" spans="1:8" x14ac:dyDescent="0.3">
      <c r="A722"/>
      <c r="B722" s="171" t="s">
        <v>94</v>
      </c>
      <c r="C722" s="171"/>
      <c r="D722" s="171"/>
      <c r="G722"/>
      <c r="H722"/>
    </row>
    <row r="723" spans="1:8" x14ac:dyDescent="0.3">
      <c r="A723"/>
      <c r="B723" s="1" t="s">
        <v>508</v>
      </c>
      <c r="G723"/>
      <c r="H723"/>
    </row>
    <row r="724" spans="1:8" x14ac:dyDescent="0.3">
      <c r="A724"/>
      <c r="B724" s="167" t="s">
        <v>509</v>
      </c>
      <c r="C724" s="167" t="s">
        <v>510</v>
      </c>
      <c r="D724" s="167" t="s">
        <v>511</v>
      </c>
      <c r="E724" s="141">
        <f>+BBGG!D7</f>
        <v>46203</v>
      </c>
      <c r="F724" s="141">
        <f>+BBGG!E7</f>
        <v>46022</v>
      </c>
      <c r="G724"/>
      <c r="H724"/>
    </row>
    <row r="725" spans="1:8" x14ac:dyDescent="0.3">
      <c r="A725"/>
      <c r="B725" s="36" t="s">
        <v>512</v>
      </c>
      <c r="C725" s="36" t="s">
        <v>513</v>
      </c>
      <c r="D725" s="36" t="s">
        <v>514</v>
      </c>
      <c r="E725" s="243">
        <v>1264614689</v>
      </c>
      <c r="F725" s="296">
        <v>1519952790</v>
      </c>
      <c r="G725"/>
      <c r="H725"/>
    </row>
    <row r="726" spans="1:8" x14ac:dyDescent="0.3">
      <c r="A726"/>
      <c r="B726" s="36" t="s">
        <v>512</v>
      </c>
      <c r="C726" s="36" t="s">
        <v>513</v>
      </c>
      <c r="D726" s="36" t="s">
        <v>516</v>
      </c>
      <c r="E726" s="243">
        <v>52275751</v>
      </c>
      <c r="F726" s="32">
        <v>0</v>
      </c>
      <c r="G726"/>
      <c r="H726"/>
    </row>
    <row r="727" spans="1:8" x14ac:dyDescent="0.3">
      <c r="A727"/>
      <c r="B727" s="36" t="s">
        <v>526</v>
      </c>
      <c r="C727" s="36" t="s">
        <v>518</v>
      </c>
      <c r="D727" s="36" t="s">
        <v>569</v>
      </c>
      <c r="E727" s="90">
        <v>49137934</v>
      </c>
      <c r="F727" s="32">
        <v>15814998</v>
      </c>
      <c r="G727"/>
      <c r="H727"/>
    </row>
    <row r="728" spans="1:8" x14ac:dyDescent="0.3">
      <c r="A728"/>
      <c r="B728" s="36" t="s">
        <v>512</v>
      </c>
      <c r="C728" s="36" t="s">
        <v>513</v>
      </c>
      <c r="D728" s="36" t="s">
        <v>515</v>
      </c>
      <c r="E728" s="90">
        <v>13005043</v>
      </c>
      <c r="F728" s="32">
        <v>46577279</v>
      </c>
      <c r="G728"/>
      <c r="H728"/>
    </row>
    <row r="729" spans="1:8" x14ac:dyDescent="0.3">
      <c r="A729"/>
      <c r="B729" s="36" t="s">
        <v>663</v>
      </c>
      <c r="C729" s="36" t="s">
        <v>518</v>
      </c>
      <c r="D729" s="36" t="s">
        <v>516</v>
      </c>
      <c r="E729" s="90">
        <v>88457</v>
      </c>
      <c r="F729" s="32">
        <v>0</v>
      </c>
      <c r="G729"/>
      <c r="H729"/>
    </row>
    <row r="730" spans="1:8" x14ac:dyDescent="0.3">
      <c r="A730"/>
      <c r="B730" s="36" t="s">
        <v>521</v>
      </c>
      <c r="C730" s="36" t="s">
        <v>520</v>
      </c>
      <c r="D730" s="36" t="s">
        <v>516</v>
      </c>
      <c r="E730" s="90">
        <v>44601</v>
      </c>
      <c r="F730" s="32">
        <v>44601</v>
      </c>
      <c r="G730"/>
      <c r="H730"/>
    </row>
    <row r="731" spans="1:8" x14ac:dyDescent="0.3">
      <c r="A731"/>
      <c r="B731" s="28" t="s">
        <v>339</v>
      </c>
      <c r="C731" s="28"/>
      <c r="D731" s="28"/>
      <c r="E731" s="74">
        <f>SUM(E725:E730)</f>
        <v>1379166475</v>
      </c>
      <c r="F731" s="74">
        <f>SUM(F725:F730)</f>
        <v>1582389668</v>
      </c>
      <c r="G731"/>
      <c r="H731"/>
    </row>
    <row r="732" spans="1:8" x14ac:dyDescent="0.3">
      <c r="A732"/>
      <c r="G732"/>
      <c r="H732"/>
    </row>
    <row r="733" spans="1:8" x14ac:dyDescent="0.3">
      <c r="A733"/>
      <c r="B733" s="171" t="s">
        <v>96</v>
      </c>
      <c r="C733" s="171"/>
      <c r="D733" s="171"/>
      <c r="E733" s="23"/>
      <c r="F733" s="23"/>
      <c r="G733"/>
      <c r="H733"/>
    </row>
    <row r="734" spans="1:8" x14ac:dyDescent="0.3">
      <c r="A734"/>
      <c r="B734" s="1" t="s">
        <v>522</v>
      </c>
      <c r="G734"/>
      <c r="H734"/>
    </row>
    <row r="735" spans="1:8" x14ac:dyDescent="0.3">
      <c r="A735"/>
      <c r="B735" s="231" t="s">
        <v>509</v>
      </c>
      <c r="C735" s="167" t="s">
        <v>510</v>
      </c>
      <c r="D735" s="167" t="s">
        <v>511</v>
      </c>
      <c r="E735" s="76">
        <f>+E724</f>
        <v>46203</v>
      </c>
      <c r="F735" s="76">
        <f>+F724</f>
        <v>46022</v>
      </c>
      <c r="G735"/>
      <c r="H735"/>
    </row>
    <row r="736" spans="1:8" x14ac:dyDescent="0.3">
      <c r="A736"/>
      <c r="B736" s="36" t="s">
        <v>512</v>
      </c>
      <c r="C736" s="36" t="s">
        <v>513</v>
      </c>
      <c r="D736" s="36" t="s">
        <v>569</v>
      </c>
      <c r="E736" s="262">
        <v>8577120985</v>
      </c>
      <c r="F736" s="263">
        <v>983053061</v>
      </c>
      <c r="G736"/>
      <c r="H736"/>
    </row>
    <row r="737" spans="1:8" x14ac:dyDescent="0.3">
      <c r="A737"/>
      <c r="B737" s="36" t="s">
        <v>517</v>
      </c>
      <c r="C737" s="36" t="s">
        <v>40</v>
      </c>
      <c r="D737" s="36" t="s">
        <v>523</v>
      </c>
      <c r="E737" s="262">
        <v>1986445</v>
      </c>
      <c r="F737" s="263">
        <v>0</v>
      </c>
      <c r="G737"/>
      <c r="H737"/>
    </row>
    <row r="738" spans="1:8" x14ac:dyDescent="0.3">
      <c r="A738"/>
      <c r="B738" s="36" t="s">
        <v>526</v>
      </c>
      <c r="C738" s="36" t="s">
        <v>518</v>
      </c>
      <c r="D738" s="36" t="s">
        <v>523</v>
      </c>
      <c r="E738" s="262">
        <v>1354986</v>
      </c>
      <c r="F738" s="263">
        <v>0</v>
      </c>
      <c r="G738"/>
      <c r="H738"/>
    </row>
    <row r="739" spans="1:8" x14ac:dyDescent="0.3">
      <c r="A739"/>
      <c r="B739" s="36" t="s">
        <v>519</v>
      </c>
      <c r="C739" s="36" t="s">
        <v>520</v>
      </c>
      <c r="D739" s="36" t="s">
        <v>523</v>
      </c>
      <c r="E739" s="262">
        <v>465535</v>
      </c>
      <c r="F739" s="263">
        <v>0</v>
      </c>
      <c r="G739"/>
      <c r="H739"/>
    </row>
    <row r="740" spans="1:8" x14ac:dyDescent="0.3">
      <c r="A740"/>
      <c r="B740" s="62" t="s">
        <v>339</v>
      </c>
      <c r="C740" s="62"/>
      <c r="D740" s="62"/>
      <c r="E740" s="74">
        <f>SUM(E736:E739)</f>
        <v>8580927951</v>
      </c>
      <c r="F740" s="74">
        <f>SUM(F736:F739)</f>
        <v>983053061</v>
      </c>
      <c r="G740"/>
      <c r="H740"/>
    </row>
    <row r="741" spans="1:8" x14ac:dyDescent="0.3">
      <c r="A741"/>
      <c r="G741"/>
      <c r="H741"/>
    </row>
    <row r="742" spans="1:8" x14ac:dyDescent="0.3">
      <c r="A742"/>
      <c r="B742" s="24" t="s">
        <v>524</v>
      </c>
      <c r="C742" s="24"/>
      <c r="D742" s="24"/>
      <c r="G742"/>
      <c r="H742"/>
    </row>
    <row r="743" spans="1:8" x14ac:dyDescent="0.3">
      <c r="A743"/>
      <c r="B743" s="264" t="s">
        <v>524</v>
      </c>
      <c r="C743" s="167" t="s">
        <v>510</v>
      </c>
      <c r="D743" s="167" t="s">
        <v>511</v>
      </c>
      <c r="E743" s="88">
        <f>+E735</f>
        <v>46203</v>
      </c>
      <c r="F743" s="88">
        <f>+F735</f>
        <v>46022</v>
      </c>
      <c r="G743"/>
      <c r="H743"/>
    </row>
    <row r="744" spans="1:8" x14ac:dyDescent="0.3">
      <c r="A744"/>
      <c r="B744" s="36" t="s">
        <v>512</v>
      </c>
      <c r="C744" s="36" t="s">
        <v>513</v>
      </c>
      <c r="D744" s="36" t="s">
        <v>514</v>
      </c>
      <c r="E744" s="227">
        <v>9448170939</v>
      </c>
      <c r="F744" s="242">
        <v>18564200729</v>
      </c>
    </row>
    <row r="745" spans="1:8" x14ac:dyDescent="0.3">
      <c r="A745"/>
      <c r="B745" s="36" t="s">
        <v>512</v>
      </c>
      <c r="C745" s="36" t="s">
        <v>513</v>
      </c>
      <c r="D745" s="36" t="s">
        <v>525</v>
      </c>
      <c r="E745" s="227">
        <v>2532897329</v>
      </c>
      <c r="F745" s="242">
        <v>3466857373</v>
      </c>
    </row>
    <row r="746" spans="1:8" x14ac:dyDescent="0.3">
      <c r="A746"/>
      <c r="B746" s="36" t="s">
        <v>512</v>
      </c>
      <c r="C746" s="36" t="s">
        <v>513</v>
      </c>
      <c r="D746" s="36" t="s">
        <v>523</v>
      </c>
      <c r="E746" s="227">
        <v>2159341352</v>
      </c>
      <c r="F746" s="242">
        <v>1852248207</v>
      </c>
    </row>
    <row r="747" spans="1:8" x14ac:dyDescent="0.3">
      <c r="A747"/>
      <c r="B747" s="36" t="s">
        <v>526</v>
      </c>
      <c r="C747" s="36" t="s">
        <v>518</v>
      </c>
      <c r="D747" s="36" t="s">
        <v>523</v>
      </c>
      <c r="E747" s="227">
        <v>1021954</v>
      </c>
      <c r="F747" s="242">
        <v>684005</v>
      </c>
    </row>
    <row r="748" spans="1:8" x14ac:dyDescent="0.3">
      <c r="A748"/>
      <c r="B748" s="36" t="s">
        <v>480</v>
      </c>
      <c r="C748" s="36" t="s">
        <v>518</v>
      </c>
      <c r="D748" s="36" t="s">
        <v>523</v>
      </c>
      <c r="E748" s="227">
        <v>659029</v>
      </c>
      <c r="F748" s="242">
        <v>10420816</v>
      </c>
    </row>
    <row r="749" spans="1:8" x14ac:dyDescent="0.3">
      <c r="A749"/>
      <c r="B749" s="36" t="s">
        <v>27</v>
      </c>
      <c r="C749" s="36" t="s">
        <v>520</v>
      </c>
      <c r="D749" s="36" t="s">
        <v>523</v>
      </c>
      <c r="E749" s="227">
        <v>35557</v>
      </c>
      <c r="F749" s="242">
        <v>67510604</v>
      </c>
    </row>
    <row r="750" spans="1:8" x14ac:dyDescent="0.3">
      <c r="A750"/>
      <c r="B750" s="36" t="s">
        <v>521</v>
      </c>
      <c r="C750" s="36" t="s">
        <v>520</v>
      </c>
      <c r="D750" s="36" t="s">
        <v>523</v>
      </c>
      <c r="E750" s="227">
        <v>0</v>
      </c>
      <c r="F750" s="242">
        <v>70438866</v>
      </c>
    </row>
    <row r="751" spans="1:8" x14ac:dyDescent="0.3">
      <c r="A751"/>
      <c r="B751" s="36" t="s">
        <v>519</v>
      </c>
      <c r="C751" s="36" t="s">
        <v>520</v>
      </c>
      <c r="D751" s="36" t="s">
        <v>523</v>
      </c>
      <c r="E751" s="227">
        <v>0</v>
      </c>
      <c r="F751" s="242">
        <v>13525080</v>
      </c>
    </row>
    <row r="752" spans="1:8" x14ac:dyDescent="0.3">
      <c r="A752"/>
      <c r="B752" s="265" t="s">
        <v>527</v>
      </c>
      <c r="C752" s="266"/>
      <c r="D752" s="266"/>
      <c r="E752" s="267">
        <f>SUM(E744:E751)</f>
        <v>14142126160</v>
      </c>
      <c r="F752" s="267">
        <f>SUM(F744:F751)</f>
        <v>24045885680</v>
      </c>
    </row>
    <row r="753" spans="1:8" x14ac:dyDescent="0.3">
      <c r="A753"/>
      <c r="G753" s="306"/>
      <c r="H753"/>
    </row>
    <row r="754" spans="1:8" x14ac:dyDescent="0.3">
      <c r="A754"/>
      <c r="B754" s="24" t="s">
        <v>528</v>
      </c>
      <c r="C754" s="24"/>
      <c r="D754" s="24"/>
      <c r="G754"/>
      <c r="H754"/>
    </row>
    <row r="755" spans="1:8" x14ac:dyDescent="0.3">
      <c r="A755"/>
      <c r="B755" s="238" t="s">
        <v>529</v>
      </c>
      <c r="C755" s="167" t="s">
        <v>510</v>
      </c>
      <c r="D755" s="25" t="s">
        <v>511</v>
      </c>
      <c r="E755" s="233">
        <f>+E743</f>
        <v>46203</v>
      </c>
      <c r="F755" s="233">
        <f>+F743</f>
        <v>46022</v>
      </c>
      <c r="G755"/>
      <c r="H755"/>
    </row>
    <row r="756" spans="1:8" x14ac:dyDescent="0.3">
      <c r="A756"/>
      <c r="B756" s="36" t="s">
        <v>512</v>
      </c>
      <c r="C756" s="36" t="s">
        <v>513</v>
      </c>
      <c r="D756" s="36" t="s">
        <v>523</v>
      </c>
      <c r="E756" s="234">
        <v>166237729</v>
      </c>
      <c r="F756" s="242">
        <v>2636364</v>
      </c>
      <c r="G756"/>
      <c r="H756"/>
    </row>
    <row r="757" spans="1:8" x14ac:dyDescent="0.3">
      <c r="A757"/>
      <c r="B757" s="237" t="s">
        <v>530</v>
      </c>
      <c r="C757" s="235"/>
      <c r="D757" s="235"/>
      <c r="E757" s="236">
        <f>SUM(E756:E756)</f>
        <v>166237729</v>
      </c>
      <c r="F757" s="232">
        <f>SUM(F756:F756)</f>
        <v>2636364</v>
      </c>
      <c r="G757"/>
      <c r="H757" s="250"/>
    </row>
    <row r="758" spans="1:8" x14ac:dyDescent="0.3">
      <c r="A758"/>
      <c r="G758"/>
      <c r="H758"/>
    </row>
  </sheetData>
  <sortState xmlns:xlrd2="http://schemas.microsoft.com/office/spreadsheetml/2017/richdata2" ref="B460:D469">
    <sortCondition descending="1" ref="C461:C469"/>
  </sortState>
  <mergeCells count="137">
    <mergeCell ref="B666:E666"/>
    <mergeCell ref="B667:E667"/>
    <mergeCell ref="B668:E668"/>
    <mergeCell ref="B670:E670"/>
    <mergeCell ref="B671:B672"/>
    <mergeCell ref="C671:C672"/>
    <mergeCell ref="D671:D672"/>
    <mergeCell ref="E671:E672"/>
    <mergeCell ref="B651:M651"/>
    <mergeCell ref="B652:M652"/>
    <mergeCell ref="B653:M653"/>
    <mergeCell ref="B654:M654"/>
    <mergeCell ref="B655:B656"/>
    <mergeCell ref="C655:G655"/>
    <mergeCell ref="H655:L655"/>
    <mergeCell ref="M655:M656"/>
    <mergeCell ref="B634:M634"/>
    <mergeCell ref="B635:M635"/>
    <mergeCell ref="B636:M636"/>
    <mergeCell ref="B637:M637"/>
    <mergeCell ref="B638:B639"/>
    <mergeCell ref="C638:G638"/>
    <mergeCell ref="H638:L638"/>
    <mergeCell ref="M638:M639"/>
    <mergeCell ref="B550:I550"/>
    <mergeCell ref="B551:I551"/>
    <mergeCell ref="B556:F556"/>
    <mergeCell ref="G556:I556"/>
    <mergeCell ref="C627:E627"/>
    <mergeCell ref="B554:I554"/>
    <mergeCell ref="B613:I613"/>
    <mergeCell ref="B625:I625"/>
    <mergeCell ref="B537:H537"/>
    <mergeCell ref="B539:H539"/>
    <mergeCell ref="B541:H541"/>
    <mergeCell ref="B543:H547"/>
    <mergeCell ref="B549:I549"/>
    <mergeCell ref="B524:H524"/>
    <mergeCell ref="B526:H526"/>
    <mergeCell ref="B528:H528"/>
    <mergeCell ref="B530:H530"/>
    <mergeCell ref="B534:H535"/>
    <mergeCell ref="B506:H507"/>
    <mergeCell ref="B508:H509"/>
    <mergeCell ref="B510:H518"/>
    <mergeCell ref="B519:H519"/>
    <mergeCell ref="B521:H522"/>
    <mergeCell ref="B472:H472"/>
    <mergeCell ref="B474:H474"/>
    <mergeCell ref="B482:H482"/>
    <mergeCell ref="B491:H491"/>
    <mergeCell ref="B428:H428"/>
    <mergeCell ref="B430:H430"/>
    <mergeCell ref="B457:H457"/>
    <mergeCell ref="B459:H459"/>
    <mergeCell ref="B342:D342"/>
    <mergeCell ref="B410:H410"/>
    <mergeCell ref="B412:H412"/>
    <mergeCell ref="B414:H414"/>
    <mergeCell ref="B421:H421"/>
    <mergeCell ref="B309:H309"/>
    <mergeCell ref="B145:H145"/>
    <mergeCell ref="B147:H148"/>
    <mergeCell ref="B152:H153"/>
    <mergeCell ref="B155:H155"/>
    <mergeCell ref="B312:H312"/>
    <mergeCell ref="B314:D314"/>
    <mergeCell ref="B322:D322"/>
    <mergeCell ref="C207:C208"/>
    <mergeCell ref="D207:D208"/>
    <mergeCell ref="B189:H189"/>
    <mergeCell ref="B157:H170"/>
    <mergeCell ref="B184:H185"/>
    <mergeCell ref="B191:H191"/>
    <mergeCell ref="B193:H193"/>
    <mergeCell ref="B204:H204"/>
    <mergeCell ref="B207:B208"/>
    <mergeCell ref="B225:H225"/>
    <mergeCell ref="B229:B230"/>
    <mergeCell ref="B238:H239"/>
    <mergeCell ref="B287:H287"/>
    <mergeCell ref="B299:H299"/>
    <mergeCell ref="B174:H176"/>
    <mergeCell ref="B82:H82"/>
    <mergeCell ref="B84:H84"/>
    <mergeCell ref="B107:H107"/>
    <mergeCell ref="B109:H109"/>
    <mergeCell ref="B115:H115"/>
    <mergeCell ref="B111:H112"/>
    <mergeCell ref="B116:H127"/>
    <mergeCell ref="B306:H307"/>
    <mergeCell ref="B103:H103"/>
    <mergeCell ref="B106:H106"/>
    <mergeCell ref="B180:H180"/>
    <mergeCell ref="B136:H136"/>
    <mergeCell ref="B138:H143"/>
    <mergeCell ref="D99:E99"/>
    <mergeCell ref="B194:H194"/>
    <mergeCell ref="B206:I206"/>
    <mergeCell ref="B227:I227"/>
    <mergeCell ref="B50:H50"/>
    <mergeCell ref="B59:C59"/>
    <mergeCell ref="B61:H61"/>
    <mergeCell ref="B129:H129"/>
    <mergeCell ref="B131:D131"/>
    <mergeCell ref="B132:D132"/>
    <mergeCell ref="B134:H134"/>
    <mergeCell ref="B23:H23"/>
    <mergeCell ref="B25:C25"/>
    <mergeCell ref="E25:F25"/>
    <mergeCell ref="B26:C26"/>
    <mergeCell ref="B27:C27"/>
    <mergeCell ref="E27:F27"/>
    <mergeCell ref="B43:H44"/>
    <mergeCell ref="B33:D33"/>
    <mergeCell ref="E33:F33"/>
    <mergeCell ref="B36:C36"/>
    <mergeCell ref="E36:F36"/>
    <mergeCell ref="B37:C37"/>
    <mergeCell ref="E37:F37"/>
    <mergeCell ref="B90:H90"/>
    <mergeCell ref="B70:C70"/>
    <mergeCell ref="B71:E71"/>
    <mergeCell ref="B75:H75"/>
    <mergeCell ref="B2:F2"/>
    <mergeCell ref="B3:F3"/>
    <mergeCell ref="B4:F4"/>
    <mergeCell ref="B15:F15"/>
    <mergeCell ref="B17:H21"/>
    <mergeCell ref="B31:C31"/>
    <mergeCell ref="B32:C32"/>
    <mergeCell ref="E32:F32"/>
    <mergeCell ref="B28:C28"/>
    <mergeCell ref="E28:F28"/>
    <mergeCell ref="B29:C29"/>
    <mergeCell ref="E29:F29"/>
    <mergeCell ref="B30:C30"/>
  </mergeCells>
  <hyperlinks>
    <hyperlink ref="B71:E71" location="NOTAS!A744" display="Cuadro s/ Res. 1/19 expresado en el Anexo de Capital" xr:uid="{99730F08-16D6-4700-A23B-9A17022FD566}"/>
  </hyperlinks>
  <pageMargins left="0.7" right="0.7" top="0.75" bottom="0.75" header="0.3" footer="0.3"/>
  <pageSetup scale="64" fitToHeight="0" orientation="portrait" r:id="rId1"/>
  <ignoredErrors>
    <ignoredError sqref="D340" evalError="1"/>
    <ignoredError sqref="D470 E215:E217 H211:H220" formulaRange="1"/>
    <ignoredError sqref="E230" formula="1"/>
  </ignoredErrors>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zDvEa03CXmljMlKra0/yuoLFaSXCyVFplpQzJfQm+JI=</DigestValue>
    </Reference>
    <Reference Type="http://www.w3.org/2000/09/xmldsig#Object" URI="#idOfficeObject">
      <DigestMethod Algorithm="http://www.w3.org/2001/04/xmlenc#sha256"/>
      <DigestValue>VKWrljwpxMPMa7XJ2o6kTgzoJh5a1ZbNN1Wbt3vYE9w=</DigestValue>
    </Reference>
    <Reference Type="http://uri.etsi.org/01903#SignedProperties" URI="#idSignedProperties">
      <Transforms>
        <Transform Algorithm="http://www.w3.org/TR/2001/REC-xml-c14n-20010315"/>
      </Transforms>
      <DigestMethod Algorithm="http://www.w3.org/2001/04/xmlenc#sha256"/>
      <DigestValue>k50nR2V40FHeZLYe7DnMgZ4Df3lZBJTZrANZxpUacgY=</DigestValue>
    </Reference>
  </SignedInfo>
  <SignatureValue>XDIoAjvVGRKkdK/FM1+frXTsaPVQmniipd+a5qAQCB4q9d2UpbuCpVBkTImSJ1MsoMrHhhYIDEqa
bEQKFwzk6TN3kFkwqIz+mm4uwLwxrAxUOpf9QiJViinnk0AqsnvMBLDO+R6tWqOvManpAd+sTrvp
Mq7N9JirVoHj4NUPvD2Gy8CajVxS7btiGUBYIAbUpKf4XvgmnbTtixvGFuLFRSA3d8QYpLZ1AdSr
jEbDFUGnaLb17+30yCovemFL7wEahDwC0ZfOxy1pKCU2XGhui6tVrV0D7zK73v/dMYG8gnrQJ78j
boFfwL8zM179gLfTfuvB3/lAEExQfp26xFgvXw==</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ZsM/9uYrCALzRkCmXlo5tDaRYGOsy+TcfmxelPjiJgY=</DigestValue>
      </Reference>
      <Reference URI="/xl/calcChain.xml?ContentType=application/vnd.openxmlformats-officedocument.spreadsheetml.calcChain+xml">
        <DigestMethod Algorithm="http://www.w3.org/2001/04/xmlenc#sha256"/>
        <DigestValue>Z2ftsbIthd4MNK+SrYrdq0ft4hib5i9x14hZ+WcLPb8=</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22kAHiVASKCJWsdUfqbKdesogwHM0dmZ/PoznYJ3dQ0=</DigestValue>
      </Reference>
      <Reference URI="/xl/sharedStrings.xml?ContentType=application/vnd.openxmlformats-officedocument.spreadsheetml.sharedStrings+xml">
        <DigestMethod Algorithm="http://www.w3.org/2001/04/xmlenc#sha256"/>
        <DigestValue>gteQ6MDwxOSBkuSn2SYZfEfqhMQ9WQdXvNxFRVx0dgE=</DigestValue>
      </Reference>
      <Reference URI="/xl/styles.xml?ContentType=application/vnd.openxmlformats-officedocument.spreadsheetml.styles+xml">
        <DigestMethod Algorithm="http://www.w3.org/2001/04/xmlenc#sha256"/>
        <DigestValue>N/XuLl83sMSweQ+cSIewUNWF8OsgvDIE3yb+jJvwWa8=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LSdak5/3d1ZVqEQSvS3KJ9Hyq8LQfTzKf0A9txkT38A=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Vi1KkWumUKYb7uT/nMwype6oJ65x6oNqnPxrp+1iRVg=</DigestValue>
      </Reference>
      <Reference URI="/xl/worksheets/sheet2.xml?ContentType=application/vnd.openxmlformats-officedocument.spreadsheetml.worksheet+xml">
        <DigestMethod Algorithm="http://www.w3.org/2001/04/xmlenc#sha256"/>
        <DigestValue>8z0VobbFkzV/znPOTd/2j5f85eKG5ACJdgLm4zcAUkk=</DigestValue>
      </Reference>
      <Reference URI="/xl/worksheets/sheet3.xml?ContentType=application/vnd.openxmlformats-officedocument.spreadsheetml.worksheet+xml">
        <DigestMethod Algorithm="http://www.w3.org/2001/04/xmlenc#sha256"/>
        <DigestValue>NaEHbyS7Ub8YsVe5w81xhSgFpTxtanasQw0ifj5Qc5c=</DigestValue>
      </Reference>
      <Reference URI="/xl/worksheets/sheet4.xml?ContentType=application/vnd.openxmlformats-officedocument.spreadsheetml.worksheet+xml">
        <DigestMethod Algorithm="http://www.w3.org/2001/04/xmlenc#sha256"/>
        <DigestValue>7KTzx4IkIiMJ9GLIgh5NQ09869DzLwiVe+DMCQHrc5w=</DigestValue>
      </Reference>
      <Reference URI="/xl/worksheets/sheet5.xml?ContentType=application/vnd.openxmlformats-officedocument.spreadsheetml.worksheet+xml">
        <DigestMethod Algorithm="http://www.w3.org/2001/04/xmlenc#sha256"/>
        <DigestValue>91HDQw/L5S3TyodPRqHUAEjezfa9D2uAKUhd9dJwM1g=</DigestValue>
      </Reference>
    </Manifest>
    <SignatureProperties>
      <SignatureProperty Id="idSignatureTime" Target="#idPackageSignature">
        <mdssi:SignatureTime xmlns:mdssi="http://schemas.openxmlformats.org/package/2006/digital-signature">
          <mdssi:Format>YYYY-MM-DDThh:mm:ssTZD</mdssi:Format>
          <mdssi:Value>2026-08-14T14:48:59Z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2026-08-14T14:48:59Z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Nb39UYP29ReX7osPFiz2ffWyemHG4pSCqwtZcr5hp7U=</DigestValue>
    </Reference>
    <Reference Type="http://www.w3.org/2000/09/xmldsig#Object" URI="#idOfficeObject">
      <DigestMethod Algorithm="http://www.w3.org/2001/04/xmlenc#sha256"/>
      <DigestValue>VKWrljwpxMPMa7XJ2o6kTgzoJh5a1ZbNN1Wbt3vYE9w=</DigestValue>
    </Reference>
    <Reference Type="http://uri.etsi.org/01903#SignedProperties" URI="#idSignedProperties">
      <Transforms>
        <Transform Algorithm="http://www.w3.org/TR/2001/REC-xml-c14n-20010315"/>
      </Transforms>
      <DigestMethod Algorithm="http://www.w3.org/2001/04/xmlenc#sha256"/>
      <DigestValue>/EeUCS+L3DPM5bAwlYEBrc+SRMWABNY2wruKC5n4QgQ=</DigestValue>
    </Reference>
  </SignedInfo>
  <SignatureValue>CLlg/GLF21jFArRHD2D7sQqSuzAF5vDjX0koEQlu5PWvseFtDQYeowFZRJP/sN4PpWctO50N0lVo
bRJizIgNcYevwAFJw6qHOMOZHySYEJifuMVar6c7G8E8usjKkhBYKQNAWgVFJl6LmRKXVdFzfqU3
Ap0K1B+nIVD63UBr/iAEzYGCp0aCLvVvCctsnZ7ZBAshkg87bs1PCzm7oc/IGyqqruvIpLjeh0RT
RuBOlru7T+kKjAKSKFRZLNOTneAhYA7MR9q9BxsKhf+abRTg1mPr6VLMd+xRPZAphFQMLesAFJOx
ecm952DYYfuBFOf1r9B6KBuZaOAD7A98HmupHg==</SignatureValue>
  <KeyInfo>
    <X509Data>
      <X509Certificate>MIIIgzCCBmugAwIBAgIILUpjunnrZnwwDQYJKoZIhvcNAQELBQAwWjEaMBgGA1UEAwwRQ0EtRE9DVU1FTlRBIFMuQS4xFjAUBgNVBAUTDVJVQzgwMDUwMTcyLTExFzAVBgNVBAoMDkRPQ1VNRU5UQSBTLkEuMQswCQYDVQQGEwJQWTAeFw0yNTA1MTMxOTE1MDBaFw0yNzA1MTMxOTE1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KKKnR+aiEvx/bft5xDuQhjwLe7UNdhwvpzLUU1bL7O78GGriS18vzdyR/Nz/oeFEntAd6IjsJwl0j2WFDJoLLPpd7flc/tejPXbRM75m8Pvx3HY724jU7SoGVMJ5LWELQNiLzZdeuqN1pZwj3+ChD3+FRsJpl5DUYpFmZvxkMJZGFoOkcsGY+BoGeQ0zu7a230YYikiV8yZe/jUwoTJRjDVOIQc2em/vg9/CJjj2IBxGbgH4HtIwi10EBrE0qyyOL8l7GNYN8oVe75AjLqURBIhwvCtU/H0h7HAYjQ/XTCvi9sWjRT3qAwGW0G+aCV2xnOBW3UtuBC6krXnxyh5DE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PIoUUx+j1vH1cCbgGCjNZLDb2qMA4GA1UdDwEB/wQEAwIF4DANBgkqhkiG9w0BAQsFAAOCAgEAU4xx5vqNWxMGM+4UKZ0Ie4plyrmz/pxh9EkZPD9EbRuiqDln/mlm4/uVgUDUMcm+LwtecZkbDpo/Eyx+he/o0u4NLha3RYVrDcnAm3dvEuCoHoEt+t0y2+LLC7qHWJCQQnP59JJG7WzNhV7GiNV3nXm0diqs0Jy4hHUYT1mhwSLKCIeVjhnI0IpnwXJD+orsVjgEOYtOc62cwhmXsa6utCtfsqsavIILa9ojigJrXTFrpa/uHIvDWoq7SyC4658FhJGHJYxIt+LbzQIDzGj3BfMebxlibJIoExE9hw7XJpqZv7HReygGdxqu5WkR0FSsQnbv6EtNDFmIf9lz8y4U1CEX99/hIkyLTJkXh240DY06vipV9HMNzLCGHHeIA/Rz3EgWp7WN5N2XDG4MPrGRqERkeHw7TZScdN6gudgJWIpC742z7a261WgQMYx6e5RaBOaa56PznAEUEJQoIYvJLI+py0ukotsVd+fTI7ichCqgdm9qDUH8697r7++zm6FxAjVWPwHTWqk8zJ0XzCobdtX6lCr6s8QtbsYCKN/zz+1ugRRLTk2mhBgqhGHc9LaenAAFH7tErJadmTb73BdJqPmZ8fQERwdwNvB1RGijVgFZ9dPUsr76lsRtI/zozqhm8VQ5aAPI5A689DiGWR669o94v66TV3d24/kRqnQA4S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Z2ftsbIthd4MNK+SrYrdq0ft4hib5i9x14hZ+WcLPb8=</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22kAHiVASKCJWsdUfqbKdesogwHM0dmZ/PoznYJ3dQ0=</DigestValue>
      </Reference>
      <Reference URI="/xl/sharedStrings.xml?ContentType=application/vnd.openxmlformats-officedocument.spreadsheetml.sharedStrings+xml">
        <DigestMethod Algorithm="http://www.w3.org/2001/04/xmlenc#sha256"/>
        <DigestValue>gteQ6MDwxOSBkuSn2SYZfEfqhMQ9WQdXvNxFRVx0dgE=</DigestValue>
      </Reference>
      <Reference URI="/xl/styles.xml?ContentType=application/vnd.openxmlformats-officedocument.spreadsheetml.styles+xml">
        <DigestMethod Algorithm="http://www.w3.org/2001/04/xmlenc#sha256"/>
        <DigestValue>N/XuLl83sMSweQ+cSIewUNWF8OsgvDIE3yb+jJvwWa8=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SUZe3+YTg/B9VBcLkL9/u0qyKIvisxuPpqqIO2CWjrM=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SoZKvCiJFT57UQL3Vi9DauJH0yqPKUmsdcbV8n6plfs=</DigestValue>
      </Reference>
      <Reference URI="/xl/worksheets/sheet2.xml?ContentType=application/vnd.openxmlformats-officedocument.spreadsheetml.worksheet+xml">
        <DigestMethod Algorithm="http://www.w3.org/2001/04/xmlenc#sha256"/>
        <DigestValue>8z0VobbFkzV/znPOTd/2j5f85eKG5ACJdgLm4zcAUkk=</DigestValue>
      </Reference>
      <Reference URI="/xl/worksheets/sheet3.xml?ContentType=application/vnd.openxmlformats-officedocument.spreadsheetml.worksheet+xml">
        <DigestMethod Algorithm="http://www.w3.org/2001/04/xmlenc#sha256"/>
        <DigestValue>NaEHbyS7Ub8YsVe5w81xhSgFpTxtanasQw0ifj5Qc5c=</DigestValue>
      </Reference>
      <Reference URI="/xl/worksheets/sheet4.xml?ContentType=application/vnd.openxmlformats-officedocument.spreadsheetml.worksheet+xml">
        <DigestMethod Algorithm="http://www.w3.org/2001/04/xmlenc#sha256"/>
        <DigestValue>7KTzx4IkIiMJ9GLIgh5NQ09869DzLwiVe+DMCQHrc5w=</DigestValue>
      </Reference>
      <Reference URI="/xl/worksheets/sheet5.xml?ContentType=application/vnd.openxmlformats-officedocument.spreadsheetml.worksheet+xml">
        <DigestMethod Algorithm="http://www.w3.org/2001/04/xmlenc#sha256"/>
        <DigestValue>raJgGZPp+xvdkxZm2yYtdaAqoiGVHhGsNsrAzpxzLYI=</DigestValue>
      </Reference>
    </Manifest>
    <SignatureProperties>
      <SignatureProperty Id="idSignatureTime" Target="#idPackageSignature">
        <mdssi:SignatureTime xmlns:mdssi="http://schemas.openxmlformats.org/package/2006/digital-signature">
          <mdssi:Format>YYYY-MM-DDThh:mm:ssTZD</mdssi:Format>
          <mdssi:Value>2026-08-14T15:15:11Z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2026-08-14T15:15:11Z</xd:SigningTime>
          <xd:SigningCertificate>
            <xd:Cert>
              <xd:CertDigest>
                <DigestMethod Algorithm="http://www.w3.org/2001/04/xmlenc#sha256"/>
                <DigestValue>O3Xa0C+8P8vByNFzo2gByrrdSj/sta03Rber73yahC8=</DigestValue>
              </xd:CertDigest>
              <xd:IssuerSerial>
                <X509IssuerName>C=PY, O=DOCUMENTA S.A., SERIALNUMBER=RUC80050172-1, CN=CA-DOCUMENTA S.A.</X509IssuerName>
                <X509SerialNumber>3263530532543882876</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61FHAiSBpmU4yIpkxmvj1bibr7DodRBf6dV6cKrunoc=</DigestValue>
    </Reference>
    <Reference Type="http://www.w3.org/2000/09/xmldsig#Object" URI="#idOfficeObject">
      <DigestMethod Algorithm="http://www.w3.org/2001/04/xmlenc#sha256"/>
      <DigestValue>yLHCFNx6y2nhpBgNY5HSljSlXVMzkrbXh7RturURiZw=</DigestValue>
    </Reference>
    <Reference Type="http://uri.etsi.org/01903#SignedProperties" URI="#idSignedProperties">
      <Transforms>
        <Transform Algorithm="http://www.w3.org/TR/2001/REC-xml-c14n-20010315"/>
      </Transforms>
      <DigestMethod Algorithm="http://www.w3.org/2001/04/xmlenc#sha256"/>
      <DigestValue>nNAGXTODa1to5A9UXQh10aKkhVM/qD73nUcEjumznY4=</DigestValue>
    </Reference>
  </SignedInfo>
  <SignatureValue>nj2sYppZKB3CbD8aQ2oSMj5paTEG/5DRQP2nCeUcuLQd2AKafsUXMOaNWDlTp6x9qOs2FGZSkBM6
RXXUlnXWbfrDKuSz38kKqd43HiWx3MH4E73fZVNsg6GkzoplCx0+TA9V0U8m+WGuXtrkZEZH4zvM
1ce4iih9JUZuwDMSJGJgbNkvcd6a1nH7N1vdkTgn1ygaHVI/9qmC0ckZmAJJBFn+8y06lfbtMRgb
9a6pJ+DXt+FrU2vnxnIeUi1RqmCcZnrltDYOeopt8aiYMY7gcHcANXkF66IrwFcEou0a820Qt0CB
fRkvqLDtIbnMnUErvP7OVIwjDWaMkWCNjMdYdA==</SignatureValue>
  <KeyInfo>
    <X509Data>
      <X509Certificate>MIIIcDCCBligAwIBAgIIJm6ItomQyicwDQYJKoZIhvcNAQELBQAwWjEaMBgGA1UEAwwRQ0EtRE9DVU1FTlRBIFMuQS4xFjAUBgNVBAUTDVJVQzgwMDUwMTcyLTExFzAVBgNVBAoMDkRPQ1VNRU5UQSBTLkEuMQswCQYDVQQGEwJQWTAeFw0yNjA4MTIxOTQyMDBaFw0yODA4MTExOTQyMDBaMIGpMRswGQYDVQQDDBJFTElBUyBNSUdVRUwgR0VMQVkxEjAQBgNVBAUTCUNJMjA1ODA2NzEVMBMGA1UEKgwMRUxJQVMgTUlHVUVMMQ4wDAYDVQQEDAVHRUxBWTELMAkGA1UECwwCRjIxNTAzBgNVBAoMLENFUlRJRklDQURPIENVQUxJRklDQURPIERFIEZJUk1BIEVMRUNUUk9OSUNBMQswCQYDVQQGEwJQWTCCASIwDQYJKoZIhvcNAQEBBQADggEPADCCAQoCggEBALOVwFSYZWB5SDobIzMFNT/jvK3qD+f6prGbFulC3Nd4aQoFuGpts+rgttI1dNppDfizQEl1XO7Wjc33FO2x4u8w6sTOZi50EnERdyggE3yx0MqaacTe4KwYnXtieRIdj3uqkYfvWAgiMEnwcopFVpw16D1J9bFWhKh/I270Ej0U+SDgAVjgqle/+Y8t3s9dcL+AqYMXCl/rzcbs7hefjDeQd9EHor3NUtTe5J4cWwUPJFLqMZkE0IRCtjhRJl36X2yDFZVwsqjq3HhXTnX7Pm1InceDEI003YE4BmUIiV9LwJ5OFb33ht4YcN2pN6nKKlILSakB5SFUJ0h4Jn/Bu20CAwEAAaOCA+gwggPkMAwGA1UdEwEB/wQCMAAwHwYDVR0jBBgwFoAUoT2FK83YLJYfOQIMn1M7WNiVC3swgZQGCCsGAQUFBwEBBIGHMIGEMFUGCCsGAQUFBzAChklodHRwczovL3d3dy5kaWdpdG8uY29tLnB5L3VwbG9hZHMvY2VydGlmaWNhZG8tZG9jdW1lbnRhLXNhLTE1MzUxMTc3NzEuY3J0MCsGCCsGAQUFBzABhh9odHRwczovL3d3dy5kaWdpdG8uY29tLnB5L29jc3AvMEsGA1UdEQREMEKBFGVnZWxheUBjYWRpZW0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hvUwZ/2qZMPHQNF9gthnqYbTt1wwDgYDVR0PAQH/BAQDAgXgMA0GCSqGSIb3DQEBCwUAA4ICAQABQ25E7I2uGD7jlJh/8dFu+cKtM1cX33K5RMbHez/3MIve2tJpJyAblW4WLF3F2ZiHb/tofWZ8SMMG4fWoaHdO28DnEBVqe1fpohZeXikb+bJQY0I3DBQbVZ16ZVpbSg9rnafa1+trsJnmollVn9bY4ORLeul9r8oo4T3b3wRya2oMKRbXvTL+tEHiQY1buOZGf9YwJd+VM/92MeDHG4+h9DhJ9nisGV5Qmx5Lepgs8NbJI6Y8nDhiA9S6rDoB5qe2g2FCli1tFJ1ou4yav6i8f4dGMTefvsgWnHDPni/p7/Ft+p/FWd/JCFe561b9vF5R1P/x9TLm0c1C+VjWEK1PRAVcz7pMKl5xiqfCWitx6s9dDIbtCiE84RdhSBZ3EVRCcIl06EO/sHIP+9FfVJABL1fVj1rQKTCKqqCEAglDsp3xcic1nXvXVdUPBCenhu8fEHneawPBcZT6SR9v3s+OocknQsuFNy39P0ZCPKyEkOTp3ZSPeqKS4aNZgEbW2vW21vpmCLXXQzNf69wZtA+23ir1xP9dLzcZZDqn5KXrPBma1EvyVM/UX2IuhBw4p7Td5kSsqnzVTrvI0oomL7wwqxZQ+t6qw7pDUUjRaQ2OW8/2bzoKP5Ws1nPxqAd0TGPuTUwB7XMEwLdnvvLRwv4NlOEVHII2XrCYroNZ9B9le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Z2ftsbIthd4MNK+SrYrdq0ft4hib5i9x14hZ+WcLPb8=</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2.bin?ContentType=application/vnd.openxmlformats-officedocument.spreadsheetml.printerSettings">
        <DigestMethod Algorithm="http://www.w3.org/2001/04/xmlenc#sha256"/>
        <DigestValue>GyyR84UYFfbFvVrs+ip9vPggIMAXC0nxkmeUVNsGxCc=</DigestValue>
      </Reference>
      <Reference URI="/xl/printerSettings/printerSettings3.bin?ContentType=application/vnd.openxmlformats-officedocument.spreadsheetml.printerSettings">
        <DigestMethod Algorithm="http://www.w3.org/2001/04/xmlenc#sha256"/>
        <DigestValue>GyyR84UYFfbFvVrs+ip9vPggIMAXC0nxkmeUVNsGxCc=</DigestValue>
      </Reference>
      <Reference URI="/xl/printerSettings/printerSettings4.bin?ContentType=application/vnd.openxmlformats-officedocument.spreadsheetml.printerSettings">
        <DigestMethod Algorithm="http://www.w3.org/2001/04/xmlenc#sha256"/>
        <DigestValue>GyyR84UYFfbFvVrs+ip9vPggIMAXC0nxkmeUVNsGxCc=</DigestValue>
      </Reference>
      <Reference URI="/xl/printerSettings/printerSettings5.bin?ContentType=application/vnd.openxmlformats-officedocument.spreadsheetml.printerSettings">
        <DigestMethod Algorithm="http://www.w3.org/2001/04/xmlenc#sha256"/>
        <DigestValue>22kAHiVASKCJWsdUfqbKdesogwHM0dmZ/PoznYJ3dQ0=</DigestValue>
      </Reference>
      <Reference URI="/xl/sharedStrings.xml?ContentType=application/vnd.openxmlformats-officedocument.spreadsheetml.sharedStrings+xml">
        <DigestMethod Algorithm="http://www.w3.org/2001/04/xmlenc#sha256"/>
        <DigestValue>gteQ6MDwxOSBkuSn2SYZfEfqhMQ9WQdXvNxFRVx0dgE=</DigestValue>
      </Reference>
      <Reference URI="/xl/styles.xml?ContentType=application/vnd.openxmlformats-officedocument.spreadsheetml.styles+xml">
        <DigestMethod Algorithm="http://www.w3.org/2001/04/xmlenc#sha256"/>
        <DigestValue>N/XuLl83sMSweQ+cSIewUNWF8OsgvDIE3yb+jJvwWa8=</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SUZe3+YTg/B9VBcLkL9/u0qyKIvisxuPpqqIO2CWjrM=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sheet1.xml?ContentType=application/vnd.openxmlformats-officedocument.spreadsheetml.worksheet+xml">
        <DigestMethod Algorithm="http://www.w3.org/2001/04/xmlenc#sha256"/>
        <DigestValue>SoZKvCiJFT57UQL3Vi9DauJH0yqPKUmsdcbV8n6plfs=</DigestValue>
      </Reference>
      <Reference URI="/xl/worksheets/sheet2.xml?ContentType=application/vnd.openxmlformats-officedocument.spreadsheetml.worksheet+xml">
        <DigestMethod Algorithm="http://www.w3.org/2001/04/xmlenc#sha256"/>
        <DigestValue>8z0VobbFkzV/znPOTd/2j5f85eKG5ACJdgLm4zcAUkk=</DigestValue>
      </Reference>
      <Reference URI="/xl/worksheets/sheet3.xml?ContentType=application/vnd.openxmlformats-officedocument.spreadsheetml.worksheet+xml">
        <DigestMethod Algorithm="http://www.w3.org/2001/04/xmlenc#sha256"/>
        <DigestValue>NaEHbyS7Ub8YsVe5w81xhSgFpTxtanasQw0ifj5Qc5c=</DigestValue>
      </Reference>
      <Reference URI="/xl/worksheets/sheet4.xml?ContentType=application/vnd.openxmlformats-officedocument.spreadsheetml.worksheet+xml">
        <DigestMethod Algorithm="http://www.w3.org/2001/04/xmlenc#sha256"/>
        <DigestValue>7KTzx4IkIiMJ9GLIgh5NQ09869DzLwiVe+DMCQHrc5w=</DigestValue>
      </Reference>
      <Reference URI="/xl/worksheets/sheet5.xml?ContentType=application/vnd.openxmlformats-officedocument.spreadsheetml.worksheet+xml">
        <DigestMethod Algorithm="http://www.w3.org/2001/04/xmlenc#sha256"/>
        <DigestValue>raJgGZPp+xvdkxZm2yYtdaAqoiGVHhGsNsrAzpxzLYI=</DigestValue>
      </Reference>
    </Manifest>
    <SignatureProperties>
      <SignatureProperty Id="idSignatureTime" Target="#idPackageSignature">
        <mdssi:SignatureTime xmlns:mdssi="http://schemas.openxmlformats.org/package/2006/digital-signature">
          <mdssi:Format>YYYY-MM-DDThh:mm:ssTZD</mdssi:Format>
          <mdssi:Value>2026-08-14T19:09:34Z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16.0.18623/26</OfficeVersion>
          <ApplicationVersion>16.0.18623</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2026-08-14T19:09:34Z</xd:SigningTime>
          <xd:SigningCertificate>
            <xd:Cert>
              <xd:CertDigest>
                <DigestMethod Algorithm="http://www.w3.org/2001/04/xmlenc#sha256"/>
                <DigestValue>OJXxFx/qv9dQwUkrWIE6kMX6dOmNrDjgXq3BGAsZPTo=</DigestValue>
              </xd:CertDigest>
              <xd:IssuerSerial>
                <X509IssuerName>C=PY, O=DOCUMENTA S.A., SERIALNUMBER=RUC80050172-1, CN=CA-DOCUMENTA S.A.</X509IssuerName>
                <X509SerialNumber>2769301138452826663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50cd21ce-157e-4cef-a9e1-719e8f6c805e">
      <Terms xmlns="http://schemas.microsoft.com/office/infopath/2007/PartnerControls"/>
    </lcf76f155ced4ddcb4097134ff3c332f>
    <_Flow_SignoffStatus xmlns="50cd21ce-157e-4cef-a9e1-719e8f6c805e" xsi:nil="true"/>
    <Hoa xmlns="50cd21ce-157e-4cef-a9e1-719e8f6c805e" xsi:nil="true"/>
    <Cantidaddeitems xmlns="50cd21ce-157e-4cef-a9e1-719e8f6c805e" xsi:nil="true"/>
    <Gerenteencargado xmlns="50cd21ce-157e-4cef-a9e1-719e8f6c805e">
      <UserInfo>
        <DisplayName/>
        <AccountId xsi:nil="true"/>
        <AccountType/>
      </UserInfo>
    </Gerenteencargado>
    <Sector xmlns="50cd21ce-157e-4cef-a9e1-719e8f6c805e" xsi:nil="true"/>
    <Estado xmlns="50cd21ce-157e-4cef-a9e1-719e8f6c805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8F96CCBAA34616448FBC297C7A054588" ma:contentTypeVersion="26" ma:contentTypeDescription="Crear nuevo documento." ma:contentTypeScope="" ma:versionID="80989066a5b1253bf5be8e71befe517d">
  <xsd:schema xmlns:xsd="http://www.w3.org/2001/XMLSchema" xmlns:xs="http://www.w3.org/2001/XMLSchema" xmlns:p="http://schemas.microsoft.com/office/2006/metadata/properties" xmlns:ns2="50cd21ce-157e-4cef-a9e1-719e8f6c805e" xmlns:ns3="e22f4d1c-4a35-40b6-96d5-1a9c7e49af38" targetNamespace="http://schemas.microsoft.com/office/2006/metadata/properties" ma:root="true" ma:fieldsID="77ce0cdda78eae269b62b928659884c7" ns2:_="" ns3:_="">
    <xsd:import namespace="50cd21ce-157e-4cef-a9e1-719e8f6c805e"/>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_Flow_SignoffStatus" minOccurs="0"/>
                <xsd:element ref="ns2:MediaServiceAutoKeyPoints" minOccurs="0"/>
                <xsd:element ref="ns2:MediaServiceKeyPoints" minOccurs="0"/>
                <xsd:element ref="ns2:Hoa"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Estado" minOccurs="0"/>
                <xsd:element ref="ns2:Sector" minOccurs="0"/>
                <xsd:element ref="ns2:Gerenteencargado" minOccurs="0"/>
                <xsd:element ref="ns2:Cantidaddeite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d21ce-157e-4cef-a9e1-719e8f6c805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Hoa" ma:index="21" nillable="true" ma:displayName="Hoa" ma:format="DateTime" ma:internalName="Hoa">
      <xsd:simpleType>
        <xsd:restriction base="dms:DateTime"/>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Estado" ma:index="28" nillable="true" ma:displayName="Estado" ma:format="Dropdown" ma:internalName="Estado">
      <xsd:simpleType>
        <xsd:restriction base="dms:Choice">
          <xsd:enumeration value="Activo"/>
          <xsd:enumeration value="No activo"/>
        </xsd:restriction>
      </xsd:simpleType>
    </xsd:element>
    <xsd:element name="Sector" ma:index="29" nillable="true" ma:displayName="Sector" ma:format="Dropdown" ma:internalName="Sector">
      <xsd:simpleType>
        <xsd:restriction base="dms:Choice">
          <xsd:enumeration value="Agronegocios (CC21)"/>
          <xsd:enumeration value="Opción 2"/>
          <xsd:enumeration value="Opción 3"/>
        </xsd:restriction>
      </xsd:simpleType>
    </xsd:element>
    <xsd:element name="Gerenteencargado" ma:index="30" nillable="true" ma:displayName="Gerente encargado" ma:format="Dropdown" ma:list="UserInfo" ma:SharePointGroup="0" ma:internalName="Gerenteencargad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antidaddeitems" ma:index="31" nillable="true" ma:displayName="Cantidad de items" ma:format="Dropdown" ma:internalName="Cantidaddeitems"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description=""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041F4C9A-4D7C-4604-BB4C-69F935F9DFDD}">
  <ds:schemaRefs>
    <ds:schemaRef ds:uri="http://schemas.microsoft.com/office/infopath/2007/PartnerControls"/>
    <ds:schemaRef ds:uri="http://schemas.microsoft.com/office/2006/metadata/properties"/>
    <ds:schemaRef ds:uri="http://www.w3.org/XML/1998/namespace"/>
    <ds:schemaRef ds:uri="http://purl.org/dc/dcmitype/"/>
    <ds:schemaRef ds:uri="http://schemas.microsoft.com/office/2006/documentManagement/types"/>
    <ds:schemaRef ds:uri="e22f4d1c-4a35-40b6-96d5-1a9c7e49af38"/>
    <ds:schemaRef ds:uri="http://schemas.openxmlformats.org/package/2006/metadata/core-properties"/>
    <ds:schemaRef ds:uri="http://purl.org/dc/terms/"/>
    <ds:schemaRef ds:uri="http://purl.org/dc/elements/1.1/"/>
    <ds:schemaRef ds:uri="50cd21ce-157e-4cef-a9e1-719e8f6c805e"/>
  </ds:schemaRefs>
</ds:datastoreItem>
</file>

<file path=customXml/itemProps3.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4.xml><?xml version="1.0" encoding="utf-8"?>
<ds:datastoreItem xmlns:ds="http://schemas.openxmlformats.org/officeDocument/2006/customXml" ds:itemID="{1594BF9C-DE6C-471F-BD38-46859E5FD1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d21ce-157e-4cef-a9e1-719e8f6c805e"/>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BBGG</vt:lpstr>
      <vt:lpstr>EERR</vt:lpstr>
      <vt:lpstr>FFFF</vt:lpstr>
      <vt:lpstr>PN</vt:lpstr>
      <vt:lpstr>NOTAS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Ramón Ugarte</cp:lastModifiedBy>
  <cp:revision/>
  <cp:lastPrinted>2025-03-28T19:32:28Z</cp:lastPrinted>
  <dcterms:created xsi:type="dcterms:W3CDTF">2015-06-05T18:19:34Z</dcterms:created>
  <dcterms:modified xsi:type="dcterms:W3CDTF">2026-08-14T14:48:30Z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0x0101008F96CCBAA34616448FBC297C7A054588</vt:lpwstr>
  </property>
</Properties>
</file>