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respa\OneDrive - CADIEM Casa de Bolsa S.A\Contabilidad\00 PARA FIRMAS\DOC FIRMA ELIAS GELAY\"/>
    </mc:Choice>
  </mc:AlternateContent>
  <xr:revisionPtr revIDLastSave="0" documentId="8_{6A1FEFC0-A321-4A9E-A36C-AF4E813FF7C7}" xr6:coauthVersionLast="47" xr6:coauthVersionMax="47" xr10:uidLastSave="{00000000-0000-0000-0000-000000000000}"/>
  <bookViews>
    <workbookView xWindow="-120" yWindow="-120" windowWidth="20730" windowHeight="11160" tabRatio="626" firstSheet="1" activeTab="15"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2" i="20" l="1"/>
  <c r="D59" i="20"/>
  <c r="D58" i="20" s="1"/>
  <c r="E16" i="20"/>
  <c r="D16" i="20"/>
  <c r="E31" i="20"/>
  <c r="H13" i="4"/>
  <c r="C155" i="14"/>
  <c r="D120" i="14"/>
  <c r="C120" i="14"/>
  <c r="L18" i="7" l="1"/>
  <c r="C75" i="14" l="1"/>
  <c r="D41" i="14"/>
  <c r="F41" i="14"/>
  <c r="E36" i="19" l="1"/>
  <c r="D155" i="14" l="1"/>
  <c r="C142" i="14"/>
  <c r="D96" i="14"/>
  <c r="C96" i="14"/>
  <c r="K18" i="7"/>
  <c r="J18" i="7"/>
  <c r="I18" i="7"/>
  <c r="H18" i="7"/>
  <c r="G18" i="7"/>
  <c r="F18" i="7"/>
  <c r="E18" i="7"/>
  <c r="D18" i="7"/>
  <c r="C18" i="7"/>
  <c r="B52" i="12" l="1"/>
  <c r="D49" i="16"/>
  <c r="C49" i="16"/>
  <c r="D46" i="14"/>
  <c r="D60" i="14" s="1"/>
  <c r="D77" i="14" s="1"/>
  <c r="C46" i="14"/>
  <c r="B9" i="15" s="1"/>
  <c r="D27" i="15" s="1"/>
  <c r="B3" i="14"/>
  <c r="B3" i="15" s="1"/>
  <c r="B3" i="16" s="1"/>
  <c r="B3" i="18" s="1"/>
  <c r="F6" i="19"/>
  <c r="M8" i="7" s="1"/>
  <c r="E6" i="19"/>
  <c r="L8" i="7" s="1"/>
  <c r="B4" i="19"/>
  <c r="B4" i="7" s="1"/>
  <c r="H22" i="4"/>
  <c r="D17" i="4"/>
  <c r="G15" i="9"/>
  <c r="C14" i="16"/>
  <c r="D14" i="16"/>
  <c r="F36" i="19"/>
  <c r="F28" i="19"/>
  <c r="F14" i="19"/>
  <c r="F11" i="19"/>
  <c r="E62" i="20"/>
  <c r="E59" i="20"/>
  <c r="E54" i="20"/>
  <c r="E41" i="20"/>
  <c r="E38" i="20"/>
  <c r="I40" i="4"/>
  <c r="I22" i="4"/>
  <c r="I17" i="4"/>
  <c r="I13" i="4"/>
  <c r="I9" i="4"/>
  <c r="E38" i="4"/>
  <c r="E35" i="4"/>
  <c r="E32" i="4"/>
  <c r="D29" i="4"/>
  <c r="E29" i="4"/>
  <c r="E9" i="4"/>
  <c r="E13" i="4"/>
  <c r="E17" i="4"/>
  <c r="E22" i="4"/>
  <c r="D142" i="14"/>
  <c r="C60" i="14" l="1"/>
  <c r="C77" i="14" s="1"/>
  <c r="C157" i="14"/>
  <c r="D157" i="14"/>
  <c r="F16" i="19"/>
  <c r="F18" i="19" s="1"/>
  <c r="F38" i="19" s="1"/>
  <c r="F40" i="19" s="1"/>
  <c r="E58" i="20"/>
  <c r="I26" i="4"/>
  <c r="I28" i="4" s="1"/>
  <c r="I43" i="4" s="1"/>
  <c r="E41" i="4"/>
  <c r="E25" i="4"/>
  <c r="G23" i="12"/>
  <c r="C95" i="16"/>
  <c r="C80" i="14"/>
  <c r="D13" i="4"/>
  <c r="E43" i="4" l="1"/>
  <c r="M10" i="21"/>
  <c r="L10" i="21"/>
  <c r="K10" i="21"/>
  <c r="J10" i="21"/>
  <c r="I10" i="21"/>
  <c r="H10" i="21"/>
  <c r="G10" i="21"/>
  <c r="F10" i="21"/>
  <c r="E10" i="21"/>
  <c r="D10" i="21"/>
  <c r="C10" i="21"/>
  <c r="D95" i="16"/>
  <c r="C85" i="16"/>
  <c r="D85" i="16"/>
  <c r="D74" i="16"/>
  <c r="C66" i="16"/>
  <c r="D66" i="16" l="1"/>
  <c r="E23" i="15" l="1"/>
  <c r="E26" i="15" s="1"/>
  <c r="E16" i="15"/>
  <c r="E44" i="16"/>
  <c r="D44" i="16"/>
  <c r="C33" i="16"/>
  <c r="D21" i="16"/>
  <c r="C21" i="16"/>
  <c r="E27" i="15" l="1"/>
  <c r="D126" i="14" l="1"/>
  <c r="C126" i="14"/>
  <c r="D103" i="14" l="1"/>
  <c r="C103" i="14"/>
  <c r="D80" i="14"/>
  <c r="D75" i="14"/>
  <c r="D58" i="14"/>
  <c r="C58" i="14"/>
  <c r="D9" i="4"/>
  <c r="D28" i="14"/>
  <c r="D22" i="14"/>
  <c r="E28" i="19"/>
  <c r="E14" i="19"/>
  <c r="E11" i="19"/>
  <c r="D54" i="20"/>
  <c r="D41" i="20"/>
  <c r="D38" i="20"/>
  <c r="D31" i="20"/>
  <c r="E10" i="20"/>
  <c r="E36" i="20" s="1"/>
  <c r="D10" i="20"/>
  <c r="H40" i="4"/>
  <c r="H17" i="4"/>
  <c r="H9" i="4"/>
  <c r="D38" i="4"/>
  <c r="D35" i="4"/>
  <c r="D32" i="4"/>
  <c r="E105" i="12"/>
  <c r="G105" i="12"/>
  <c r="F105" i="12"/>
  <c r="D22" i="4"/>
  <c r="G99" i="12"/>
  <c r="G95" i="12"/>
  <c r="E95" i="12"/>
  <c r="D95" i="12"/>
  <c r="G93" i="12"/>
  <c r="E93" i="12"/>
  <c r="G82" i="12"/>
  <c r="G69" i="12"/>
  <c r="E69" i="12"/>
  <c r="D69" i="12"/>
  <c r="B53" i="12"/>
  <c r="B86" i="12" s="1"/>
  <c r="B99" i="12" s="1"/>
  <c r="D106" i="12" s="1"/>
  <c r="B85" i="12"/>
  <c r="B98" i="12" s="1"/>
  <c r="D105" i="12" s="1"/>
  <c r="G50" i="12"/>
  <c r="G83" i="12" s="1"/>
  <c r="G96" i="12" s="1"/>
  <c r="G49" i="12"/>
  <c r="G47" i="12"/>
  <c r="G36" i="12"/>
  <c r="G38" i="12" s="1"/>
  <c r="D36" i="20" l="1"/>
  <c r="C82" i="14"/>
  <c r="D52" i="20"/>
  <c r="D74" i="20" s="1"/>
  <c r="D76" i="20" s="1"/>
  <c r="D25" i="4"/>
  <c r="E16" i="19"/>
  <c r="E18" i="19" s="1"/>
  <c r="E38" i="19" s="1"/>
  <c r="E40" i="19" s="1"/>
  <c r="E52" i="20"/>
  <c r="E74" i="20" s="1"/>
  <c r="E76" i="20" s="1"/>
  <c r="D41" i="4"/>
  <c r="H26" i="4"/>
  <c r="H28" i="4" s="1"/>
  <c r="H43" i="4" s="1"/>
  <c r="G39" i="12"/>
  <c r="D82" i="14"/>
  <c r="D30" i="14"/>
  <c r="G97" i="12"/>
  <c r="G98" i="12" s="1"/>
  <c r="G84" i="12"/>
  <c r="G85" i="12" s="1"/>
  <c r="G51" i="12"/>
  <c r="G52" i="12" s="1"/>
  <c r="D43" i="4" l="1"/>
  <c r="D55" i="16"/>
  <c r="C55" i="16"/>
  <c r="F44" i="16"/>
  <c r="B18" i="7"/>
  <c r="G15" i="14" l="1"/>
  <c r="H15" i="14" s="1"/>
  <c r="E15" i="14"/>
  <c r="F15" i="14" s="1"/>
  <c r="H49" i="4" l="1"/>
  <c r="H48" i="4"/>
  <c r="I49" i="4"/>
  <c r="I48" i="4"/>
  <c r="I47" i="4"/>
  <c r="H47" i="4"/>
  <c r="L323" i="11"/>
  <c r="M323" i="11" l="1"/>
  <c r="G323" i="11" l="1"/>
  <c r="J323" i="11" l="1"/>
  <c r="N323" i="11" l="1"/>
  <c r="E33" i="15"/>
  <c r="D33" i="16"/>
  <c r="C44" i="16" l="1"/>
  <c r="C35" i="14" l="1"/>
  <c r="E35" i="14"/>
  <c r="B19" i="7" l="1"/>
  <c r="K15" i="9"/>
  <c r="J15" i="9"/>
  <c r="I15" i="9"/>
  <c r="F15" i="9"/>
  <c r="E15" i="9"/>
  <c r="H15" i="9"/>
  <c r="L15" i="9" l="1"/>
  <c r="C15" i="9"/>
  <c r="M15" i="9" l="1"/>
  <c r="D15" i="9"/>
  <c r="I7" i="4" l="1"/>
  <c r="H7" i="4"/>
  <c r="F35" i="14" l="1"/>
  <c r="D35" i="14" l="1"/>
  <c r="E46" i="4"/>
  <c r="I46" i="4" l="1"/>
  <c r="D54" i="3" l="1"/>
  <c r="B29" i="15" l="1"/>
  <c r="D33" i="15" s="1"/>
  <c r="D89" i="14" l="1"/>
  <c r="D100" i="14" s="1"/>
  <c r="D114" i="14" s="1"/>
  <c r="C89" i="14"/>
  <c r="C100" i="14" l="1"/>
  <c r="C114" i="14" l="1"/>
  <c r="C123" i="14" s="1"/>
  <c r="C132" i="14" s="1"/>
  <c r="C11" i="16"/>
  <c r="C18" i="16" s="1"/>
  <c r="C28" i="16" s="1"/>
  <c r="D11" i="16"/>
  <c r="D18" i="16" s="1"/>
  <c r="D46" i="4"/>
  <c r="H46" i="4" s="1"/>
  <c r="D60" i="16" l="1"/>
  <c r="D69" i="16" s="1"/>
  <c r="D28" i="16"/>
  <c r="C60" i="16"/>
  <c r="C69" i="16" s="1"/>
  <c r="C77" i="16" s="1"/>
  <c r="C90" i="16" s="1"/>
  <c r="B15" i="9" s="1"/>
  <c r="B10" i="21" s="1"/>
  <c r="D77" i="16" l="1"/>
  <c r="D90" i="16" s="1"/>
  <c r="C74" i="16"/>
  <c r="B16" i="9"/>
  <c r="B11" i="21" s="1"/>
  <c r="D123" i="14" l="1"/>
  <c r="D132" i="14" s="1"/>
  <c r="D50" i="3"/>
  <c r="G64" i="3" l="1"/>
  <c r="H63" i="3" s="1"/>
  <c r="D63" i="3"/>
  <c r="D62" i="3"/>
  <c r="D61" i="3"/>
  <c r="D60" i="3"/>
  <c r="F60" i="3" s="1"/>
  <c r="D59" i="3"/>
  <c r="F59" i="3" s="1"/>
  <c r="G55" i="3"/>
  <c r="H54" i="3" s="1"/>
  <c r="D53" i="3"/>
  <c r="D52" i="3"/>
  <c r="D51" i="3"/>
  <c r="F51" i="3" s="1"/>
  <c r="F50" i="3"/>
  <c r="F55" i="3" l="1"/>
  <c r="H60" i="3"/>
  <c r="H61" i="3"/>
  <c r="H62" i="3"/>
  <c r="H59" i="3"/>
  <c r="H51" i="3"/>
  <c r="H52" i="3"/>
  <c r="D55" i="3"/>
  <c r="H53" i="3"/>
  <c r="F64" i="3"/>
  <c r="H50" i="3"/>
  <c r="D64" i="3"/>
  <c r="H64" i="3" l="1"/>
  <c r="H55" i="3"/>
</calcChain>
</file>

<file path=xl/sharedStrings.xml><?xml version="1.0" encoding="utf-8"?>
<sst xmlns="http://schemas.openxmlformats.org/spreadsheetml/2006/main" count="1593" uniqueCount="685">
  <si>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</si>
  <si>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</si>
  <si>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</si>
  <si>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</si>
  <si>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</si>
  <si>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</si>
  <si>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</si>
  <si>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</si>
  <si>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</si>
  <si>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</si>
  <si>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</si>
  <si>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</si>
  <si>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</si>
  <si>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</si>
  <si>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</si>
  <si>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</si>
  <si>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</si>
  <si>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</si>
  <si>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</si>
  <si>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</si>
  <si>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</si>
  <si>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</si>
  <si>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</si>
  <si>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</si>
  <si>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</si>
  <si>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</si>
  <si>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</si>
  <si>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</si>
  <si>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</si>
  <si>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</si>
  <si>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</si>
  <si>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</si>
  <si>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</si>
  <si>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</si>
  <si>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</si>
  <si>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</si>
  <si>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</si>
  <si>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</si>
  <si>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</si>
  <si>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</si>
  <si>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</si>
  <si>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</si>
  <si>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</si>
  <si>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</si>
  <si>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</si>
  <si>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</si>
  <si>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</si>
  <si>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</si>
  <si>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</si>
  <si>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</si>
  <si>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</si>
  <si>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</si>
  <si>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</si>
  <si>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</si>
  <si>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</si>
  <si>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</si>
  <si>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</si>
  <si>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</si>
  <si>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</si>
  <si>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</si>
  <si>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</si>
  <si>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</si>
  <si>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</si>
  <si>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</si>
  <si>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</si>
  <si>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</si>
  <si>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</si>
  <si>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</si>
  <si>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</si>
  <si>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</si>
  <si>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</si>
  <si>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</si>
  <si>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</si>
  <si>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</si>
  <si>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</si>
  <si>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</si>
  <si>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</si>
  <si>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</si>
  <si>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</si>
  <si>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</si>
  <si>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</si>
  <si>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</si>
  <si>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</si>
  <si>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</si>
  <si>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</si>
  <si>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</si>
  <si>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</si>
  <si>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</si>
  <si>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</si>
  <si>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</si>
  <si>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</si>
  <si>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</si>
  <si>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</si>
  <si>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</si>
  <si>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</si>
  <si>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</si>
  <si>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</si>
  <si>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</si>
  <si>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</si>
  <si>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</si>
  <si>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</si>
  <si>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</si>
  <si>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</si>
  <si>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</si>
  <si>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</si>
  <si>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</si>
  <si>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</si>
  <si>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</si>
  <si>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</si>
  <si>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</si>
  <si>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</si>
  <si>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</si>
  <si>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</si>
  <si>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</si>
  <si>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</si>
  <si>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</si>
  <si>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Acreedores Varios</t>
  </si>
  <si>
    <t>Cuenta a Pagar a Personas y Empresas Relacionadas</t>
  </si>
  <si>
    <t>Inversiones Temporarias</t>
  </si>
  <si>
    <t>Títulos de Renta Fija</t>
  </si>
  <si>
    <t>Préstamos Financieros</t>
  </si>
  <si>
    <t>Títulos de Renta Fija en Reporto</t>
  </si>
  <si>
    <t>Préstamos en Bancos</t>
  </si>
  <si>
    <t>Créditos</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</si>
  <si>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</si>
  <si>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</si>
  <si>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</si>
  <si>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</si>
  <si>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</si>
  <si>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</si>
  <si>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</si>
  <si>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</si>
  <si>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</si>
  <si>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</si>
  <si>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</si>
  <si>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</si>
  <si>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</si>
  <si>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</si>
  <si>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</si>
  <si>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</si>
  <si>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</si>
  <si>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</si>
  <si>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</si>
  <si>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</si>
  <si>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</si>
  <si>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</si>
  <si>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</si>
  <si>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</si>
  <si>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</si>
  <si>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</si>
  <si>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</si>
  <si>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</si>
  <si>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</si>
  <si>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</si>
  <si>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</si>
  <si>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</si>
  <si>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</si>
  <si>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</si>
  <si>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</si>
  <si>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</si>
  <si>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</si>
  <si>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</si>
  <si>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</si>
  <si>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</si>
  <si>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</si>
  <si>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</si>
  <si>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</si>
  <si>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</si>
  <si>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</si>
  <si>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</si>
  <si>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</si>
  <si>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</si>
  <si>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</si>
  <si>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</si>
  <si>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</si>
  <si>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</si>
  <si>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</si>
  <si>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</si>
  <si>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</si>
  <si>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</si>
  <si>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</si>
  <si>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</si>
  <si>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</si>
  <si>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</si>
  <si>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</si>
  <si>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</si>
  <si>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</si>
  <si>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</si>
  <si>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</si>
  <si>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</si>
  <si>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</si>
  <si>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</si>
  <si>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</si>
  <si>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</si>
  <si>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</si>
  <si>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</si>
  <si>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</si>
  <si>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</si>
  <si>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</si>
  <si>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</si>
  <si>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</si>
  <si>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</si>
  <si>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</si>
  <si>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</si>
  <si>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</si>
  <si>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</si>
  <si>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</si>
  <si>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</si>
  <si>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</si>
  <si>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</si>
  <si>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</si>
  <si>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</si>
  <si>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</si>
  <si>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</si>
  <si>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</si>
  <si>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</si>
  <si>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</si>
  <si>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</si>
  <si>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</si>
  <si>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</si>
  <si>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Varios Gs.</t>
  </si>
  <si>
    <t>Bancos Varios USD</t>
  </si>
  <si>
    <t>TOTAL DISPONIBILIDADES</t>
  </si>
  <si>
    <t>E) Créditos</t>
  </si>
  <si>
    <t xml:space="preserve">TOTAL  </t>
  </si>
  <si>
    <t>Comisión Colocación de Títulos</t>
  </si>
  <si>
    <t>Gestión Adm. y Reestructuración</t>
  </si>
  <si>
    <t>Representación Obligacionista</t>
  </si>
  <si>
    <t>Servicios Financieros</t>
  </si>
  <si>
    <t>Adelanto de Vto.</t>
  </si>
  <si>
    <t>OTROS ACTIVOS CORRIENTES</t>
  </si>
  <si>
    <t>Anticipo Proveedores</t>
  </si>
  <si>
    <t>OTROS ACTIVOS NO CORRIENTES</t>
  </si>
  <si>
    <t>Fecha Op.</t>
  </si>
  <si>
    <t>Cod. Negociación</t>
  </si>
  <si>
    <t>Moneda</t>
  </si>
  <si>
    <t>Monto Inicial</t>
  </si>
  <si>
    <t>Plazo</t>
  </si>
  <si>
    <t>Fecha de Vencimiento</t>
  </si>
  <si>
    <t>Intermediación Negociación de Títulos</t>
  </si>
  <si>
    <t>Myriam Silva</t>
  </si>
  <si>
    <t>Tarjeta de Crédito</t>
  </si>
  <si>
    <t>Anticipo de Cliente</t>
  </si>
  <si>
    <t>Juana Pabla Galeano</t>
  </si>
  <si>
    <t>Lucia Emilia Ayala Person</t>
  </si>
  <si>
    <t>SALDO AL INICIO</t>
  </si>
  <si>
    <t>AUMENTOS</t>
  </si>
  <si>
    <t>DISMINUCIÓN</t>
  </si>
  <si>
    <t>SALDO AL CIERRE</t>
  </si>
  <si>
    <t>Aporte no Capitalizado</t>
  </si>
  <si>
    <t>Reservas</t>
  </si>
  <si>
    <t>Servicios de Representación</t>
  </si>
  <si>
    <t>Ingresos Operativos Varios</t>
  </si>
  <si>
    <t>Gastos Bursátiles</t>
  </si>
  <si>
    <t>Aranceles CNV-SEPRELAD</t>
  </si>
  <si>
    <t>Fidelización</t>
  </si>
  <si>
    <t>Gastos Varios de Comercialización</t>
  </si>
  <si>
    <t>Gastos de Consumición</t>
  </si>
  <si>
    <t>Manejo de Archivos</t>
  </si>
  <si>
    <t>Gastos Varios de Administración</t>
  </si>
  <si>
    <t>Gastos Varios</t>
  </si>
  <si>
    <t>Gastos al Personal</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</si>
  <si>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</si>
  <si>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</si>
  <si>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</si>
  <si>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</si>
  <si>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</si>
  <si>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</si>
  <si>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</si>
  <si>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</si>
  <si>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</si>
  <si>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</si>
  <si>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</si>
  <si>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</si>
  <si>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</si>
  <si>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</si>
  <si>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</si>
  <si>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</si>
  <si>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</si>
  <si>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</si>
  <si>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</si>
  <si>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</si>
  <si>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</si>
  <si>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</si>
  <si>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</si>
  <si>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</si>
  <si>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</si>
  <si>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</si>
  <si>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</si>
  <si>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</si>
  <si>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</si>
  <si>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</si>
  <si>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</si>
  <si>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</si>
  <si>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</si>
  <si>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</si>
  <si>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</si>
  <si>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</si>
  <si>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</si>
  <si>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</si>
  <si>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</si>
  <si>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</si>
  <si>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</si>
  <si>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</si>
  <si>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</si>
  <si>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</si>
  <si>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</si>
  <si>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</si>
  <si>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</si>
  <si>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</si>
  <si>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</si>
  <si>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</si>
  <si>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</si>
  <si>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</si>
  <si>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</si>
  <si>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</si>
  <si>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</si>
  <si>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</si>
  <si>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</si>
  <si>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</si>
  <si>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</si>
  <si>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</si>
  <si>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</si>
  <si>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</si>
  <si>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</si>
  <si>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</si>
  <si>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</si>
  <si>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</si>
  <si>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</si>
  <si>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</si>
  <si>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</si>
  <si>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</si>
  <si>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</si>
  <si>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</si>
  <si>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</si>
  <si>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</si>
  <si>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</si>
  <si>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</si>
  <si>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</si>
  <si>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</si>
  <si>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</si>
  <si>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</si>
  <si>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</si>
  <si>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</si>
  <si>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</si>
  <si>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</si>
  <si>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</si>
  <si>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</si>
  <si>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</si>
  <si>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</si>
  <si>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</si>
  <si>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B) Posición en Moneda Extranjera</t>
  </si>
  <si>
    <t>Cadiem Casa de Bolsa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</si>
  <si>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</si>
  <si>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</si>
  <si>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</si>
  <si>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</si>
  <si>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</si>
  <si>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</si>
  <si>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</si>
  <si>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</si>
  <si>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</si>
  <si>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</si>
  <si>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</si>
  <si>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Deudores por Intermediación:</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</si>
  <si>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</si>
  <si>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</si>
  <si>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F) Cargos Diferidos:</t>
    </r>
    <r>
      <rPr>
        <sz val="11"/>
        <color theme="1"/>
        <rFont val="Museo Sans 100"/>
        <family val="3"/>
      </rPr>
      <t xml:space="preserve"> A la fecha del presente informe la entidad no tiene datos que informar en esta nota</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</si>
  <si>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</si>
  <si>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</si>
  <si>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</si>
  <si>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</si>
  <si>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</si>
  <si>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</si>
  <si>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</si>
  <si>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</si>
  <si>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</si>
  <si>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</si>
  <si>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</si>
  <si>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</si>
  <si>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</si>
  <si>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</si>
  <si>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</si>
  <si>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</si>
  <si>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</si>
  <si>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</si>
  <si>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</si>
  <si>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</si>
  <si>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</si>
  <si>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</si>
  <si>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</si>
  <si>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</si>
  <si>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</si>
  <si>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</si>
  <si>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</si>
  <si>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</si>
  <si>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</si>
  <si>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</si>
  <si>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</si>
  <si>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</si>
  <si>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</si>
  <si>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</si>
  <si>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</si>
  <si>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</si>
  <si>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</si>
  <si>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</si>
  <si>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</si>
  <si>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</si>
  <si>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</si>
  <si>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</si>
  <si>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</si>
  <si>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</si>
  <si>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</si>
  <si>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</si>
  <si>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</si>
  <si>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</si>
  <si>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</si>
  <si>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</si>
  <si>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</si>
  <si>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</si>
  <si>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</si>
  <si>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</si>
  <si>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</si>
  <si>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</si>
  <si>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</si>
  <si>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</si>
  <si>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</si>
  <si>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</si>
  <si>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</si>
  <si>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RESULTADOS FINANCIEROS</t>
  </si>
  <si>
    <t>Generados por Activos</t>
  </si>
  <si>
    <t>Diferencia de Cambio</t>
  </si>
  <si>
    <t>Generados por Pasivos</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</si>
  <si>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</si>
  <si>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</si>
  <si>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</si>
  <si>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</si>
  <si>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</si>
  <si>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</si>
  <si>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</si>
  <si>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</si>
  <si>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</si>
  <si>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</si>
  <si>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</si>
  <si>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</si>
  <si>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</si>
  <si>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</si>
  <si>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</si>
  <si>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</si>
  <si>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</si>
  <si>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</si>
  <si>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</si>
  <si>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</si>
  <si>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</si>
  <si>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</si>
  <si>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</si>
  <si>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</si>
  <si>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</si>
  <si>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</si>
  <si>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</si>
  <si>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</si>
  <si>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</si>
  <si>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</si>
  <si>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</si>
  <si>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Impuesto a la Renta a Pagar</t>
  </si>
  <si>
    <t>Aporte y Retenciones a Pagar</t>
  </si>
  <si>
    <t>Gastos de Viaje</t>
  </si>
  <si>
    <t>Honorarios</t>
  </si>
  <si>
    <t>Índice</t>
  </si>
  <si>
    <t>Gastos a Devengar</t>
  </si>
  <si>
    <t>NOTAS A LOS ESTADOS CONTABLES (NOTA 6 a NOTA 12)</t>
  </si>
  <si>
    <t>Dividendos Cobrados</t>
  </si>
  <si>
    <t>FLUJO DE EFECTIVO</t>
  </si>
  <si>
    <t>14</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</si>
  <si>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</si>
  <si>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</si>
  <si>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</si>
  <si>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</si>
  <si>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</si>
  <si>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</si>
  <si>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</si>
  <si>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Tipo de cambio comprador</t>
  </si>
  <si>
    <t xml:space="preserve">Tipo de cambio vendedor       </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</si>
  <si>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</si>
  <si>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</si>
  <si>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</si>
  <si>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</si>
  <si>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</si>
  <si>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</si>
  <si>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</si>
  <si>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</si>
  <si>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</si>
  <si>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</si>
  <si>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</si>
  <si>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</si>
  <si>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</si>
  <si>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Monto Contable</t>
  </si>
  <si>
    <t>Liliana Yolanda Meza:</t>
  </si>
  <si>
    <t>Natalia Raquel Trinidad:</t>
  </si>
  <si>
    <t>Roberto Rufino Acosta:</t>
  </si>
  <si>
    <t>Viviana Mabel Cabrera:</t>
  </si>
  <si>
    <r>
      <rPr>
        <b/>
        <sz val="16"/>
        <color theme="1"/>
        <rFont val="Museo Sans 100"/>
        <family val="3"/>
      </rPr>
      <t xml:space="preserve">ESTADOS FINANCIEROS
CADIEM CASA DE BOLSA S.A.
</t>
    </r>
    <r>
      <rPr>
        <u/>
        <sz val="14"/>
        <color theme="1"/>
        <rFont val="Museo Sans 100"/>
        <family val="3"/>
      </rPr>
      <t>s/ Res. N° 30/2021</t>
    </r>
    <r>
      <rPr>
        <sz val="11"/>
        <color theme="1"/>
        <rFont val="Museo Sans 100"/>
        <family val="3"/>
      </rPr>
      <t xml:space="preserve">
Título III Anexo F</t>
    </r>
  </si>
  <si>
    <t>Las inversiones a largo plazo se evalúan según su costo histórico más lo que resultare del VPP, exceptuando las acciones de la BVPASA que se valoriza según último valor negociado.</t>
  </si>
  <si>
    <t>SALDO
AL</t>
  </si>
  <si>
    <t>Tipo
de
Cambio</t>
  </si>
  <si>
    <t>Monto
Ajustado</t>
  </si>
  <si>
    <r>
      <t xml:space="preserve">A) Compromisos Directos: </t>
    </r>
    <r>
      <rPr>
        <sz val="11"/>
        <color theme="1"/>
        <rFont val="Museo Sans 100"/>
        <family val="3"/>
      </rPr>
      <t>A la fecha del informe no existen compromisos directos relevantes que informar o detallar en la presente nota.</t>
    </r>
  </si>
  <si>
    <t>Rodrigo Garcia</t>
  </si>
  <si>
    <t>FLUJO DE EFECTIVO POR ACTIVIDADES DE FINANCIACIAMIENTO</t>
  </si>
  <si>
    <t>TOTAL AL 31/12/2021</t>
  </si>
  <si>
    <t>VALOR LIBRO DE ACCIÓN</t>
  </si>
  <si>
    <t>VALOR ÚLTIMO REMATE</t>
  </si>
  <si>
    <t>Bienes de Uso - Costo Revaluado</t>
  </si>
  <si>
    <t>IVA a Pagar</t>
  </si>
  <si>
    <t>Dividendos a Pagar en Efectivo</t>
  </si>
  <si>
    <t>Presidente con el 21,56% de los Votos - 12,21% del Capital</t>
  </si>
  <si>
    <t>Vice-Presidente con el 21,56% de los Votos – 12,21% del Capital</t>
  </si>
  <si>
    <t>Director con el 21,56% de los Votos – 12,34 % del Capital</t>
  </si>
  <si>
    <t>Banco GNB Fusión</t>
  </si>
  <si>
    <t>Garantía de Alquiler</t>
  </si>
  <si>
    <t>TOTAL OPERACIÓN EN REPORTO Gs</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</si>
  <si>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</si>
  <si>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</si>
  <si>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</si>
  <si>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</si>
  <si>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</si>
  <si>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Las Políticas y Procedimientos de Contabilidad con relación al año anterior no sufrieron cambios a la fecha de este informe.</t>
  </si>
  <si>
    <t>INFORMACIÓN SOBRE EL EMISOR AL FECHA DE LA ÚLTIMA INFORMACIÓN DISPONIBLE</t>
  </si>
  <si>
    <t>Acreedores por Vto. Título</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</si>
  <si>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</si>
  <si>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Accionista con el 21,52% de los Votos – 12,25 % del Capital</t>
  </si>
  <si>
    <t>Sobregiro en Cuenta Corriente</t>
  </si>
  <si>
    <t>POSICIÓN NETA</t>
  </si>
  <si>
    <t>Total Pasivo</t>
  </si>
  <si>
    <t>Total Activo</t>
  </si>
  <si>
    <t>Banco Itaú Paraguay S.A. Gs.</t>
  </si>
  <si>
    <t>Banco Itaú Paraguay S.A. USD</t>
  </si>
  <si>
    <t>Bancos Cuenta Propia Gs.</t>
  </si>
  <si>
    <t>Bancop S.A.</t>
  </si>
  <si>
    <t>Banco GNB Paraguay S.A.</t>
  </si>
  <si>
    <t>Banco BASA S.A.</t>
  </si>
  <si>
    <t>Financiera UENO S.A.E.C.A.</t>
  </si>
  <si>
    <t>Banco Continental S.A.E.C.A.</t>
  </si>
  <si>
    <t>Banco Atlas S.A.</t>
  </si>
  <si>
    <t>Sub-Total</t>
  </si>
  <si>
    <t>Bancos Cuenta Propia USD</t>
  </si>
  <si>
    <t>Banco Familiar S.A.E.C.A.</t>
  </si>
  <si>
    <t>Interfisa Banco S.A.E.C.A.</t>
  </si>
  <si>
    <t>Banco Nacional de Fomento</t>
  </si>
  <si>
    <t>Bancos Cuenta Compensadora</t>
  </si>
  <si>
    <t>Otras Deudas</t>
  </si>
  <si>
    <t>Créditos al Personal</t>
  </si>
  <si>
    <t>Crédito Fiscal</t>
  </si>
  <si>
    <t>Servicios a Pagar Gs.</t>
  </si>
  <si>
    <t>Servicios a Pagar USD</t>
  </si>
  <si>
    <t>SUB-TOTAL OPERACIÓN EN REPORTO USD</t>
  </si>
  <si>
    <t>T.C. SET</t>
  </si>
  <si>
    <t>TOTAL OPERACIÓN EN REPORTO</t>
  </si>
  <si>
    <t>Operación en Reporto</t>
  </si>
  <si>
    <t>Gastos de Tarjeta</t>
  </si>
  <si>
    <t>Movilidad y Viático</t>
  </si>
  <si>
    <t>Alquileres Cobrados</t>
  </si>
  <si>
    <t>Gestión de Cobranza</t>
  </si>
  <si>
    <t>Préstamos Gs</t>
  </si>
  <si>
    <t>Línea de Sobregiro</t>
  </si>
  <si>
    <t>Banco Familiar</t>
  </si>
  <si>
    <t>Sub-total</t>
  </si>
  <si>
    <t>Préstamo USD</t>
  </si>
  <si>
    <t>TOTAL BANCOS</t>
  </si>
  <si>
    <t>Valuación Acción BVA</t>
  </si>
  <si>
    <t>5.H</t>
  </si>
  <si>
    <t>5.K</t>
  </si>
  <si>
    <t>5.P</t>
  </si>
  <si>
    <t>VPN</t>
  </si>
  <si>
    <t>ANEXO A</t>
  </si>
  <si>
    <t>Información al 31/12/2022</t>
  </si>
  <si>
    <t>Correspondiente al 31/12/2022, presentado en forma comparativa con el ejercicio cerrado al 31/12/2021</t>
  </si>
  <si>
    <t>Notas a los Estados Contables al 31 de diciembre de 2022</t>
  </si>
  <si>
    <t>Los estados contables fueron aprobados por Acta de Directorio N° 205 de fecha 15/02/2023 sin ninguna observación que mencionar.</t>
  </si>
  <si>
    <t>Cartera de Inversiones al 31/12/2022 comparativo al 31/12/2021</t>
  </si>
  <si>
    <t>TOTAL AL 31/12/2022</t>
  </si>
  <si>
    <t>Cuadro de Bienes de Uso al 31 de Diciembre del 2022</t>
  </si>
  <si>
    <t>Cuadro de Intangibles por al 31 de Diciembre del 2022</t>
  </si>
  <si>
    <t>Composición Accionaria al 31/12/2022</t>
  </si>
  <si>
    <t>Bancos Cuenta Propia</t>
  </si>
  <si>
    <t>Solar Ahorro y Finanzas S.A.E.C.A.</t>
  </si>
  <si>
    <t>Banco Morgan Stanley</t>
  </si>
  <si>
    <t>Mantenimiento Bursátil</t>
  </si>
  <si>
    <t>Intereses a Pagar</t>
  </si>
  <si>
    <t>(-) Intereses a Devengar</t>
  </si>
  <si>
    <t xml:space="preserve">Banco Regional </t>
  </si>
  <si>
    <t>Banco Itaú Paraguay</t>
  </si>
  <si>
    <t>Banco Regional</t>
  </si>
  <si>
    <t>PYCAT04F3062</t>
  </si>
  <si>
    <t>PYTNA02F1255</t>
  </si>
  <si>
    <t>Guaraní</t>
  </si>
  <si>
    <t>PYSUD01F2204</t>
  </si>
  <si>
    <t>PYBAM01F2487</t>
  </si>
  <si>
    <t>PYTNA01F8731</t>
  </si>
  <si>
    <t>PYG</t>
  </si>
  <si>
    <t>Ingresos Varios por Asesoría</t>
  </si>
  <si>
    <t>Aranceles y Fondo de Garantía</t>
  </si>
  <si>
    <t>BIOTEC DEL PARAGUAY S.A.</t>
  </si>
  <si>
    <t>Bono</t>
  </si>
  <si>
    <t>SACI H. PETERSEN</t>
  </si>
  <si>
    <t>LCR S.A.E.C.A. (Ueno Holding SAECA)</t>
  </si>
  <si>
    <t>IZAGUIRRE BARRAIL INVERSORA S.A.E.C.A.</t>
  </si>
  <si>
    <t xml:space="preserve">Bono </t>
  </si>
  <si>
    <t>VISION BANCO S.A.E.C.A.</t>
  </si>
  <si>
    <t>MINISTERIO DE HACIENDA</t>
  </si>
  <si>
    <t>BANCO ITAU PARAGUAY SA</t>
  </si>
  <si>
    <t>CDA</t>
  </si>
  <si>
    <t>BANCO NACIONAL DE FOMENTO</t>
  </si>
  <si>
    <t>Cupón</t>
  </si>
  <si>
    <t>TERRENOS</t>
  </si>
  <si>
    <t>Titulo</t>
  </si>
  <si>
    <t>ALEMAN PARAGUAYO CANADIENSE S.A.</t>
  </si>
  <si>
    <t>GRUPO VAZQUEZ S.A.E.</t>
  </si>
  <si>
    <t>FRIGORIFICO CONCEPCION S.A.</t>
  </si>
  <si>
    <t>BANCO BASA S.A.</t>
  </si>
  <si>
    <t xml:space="preserve">SUDAMERIS BANK </t>
  </si>
  <si>
    <t xml:space="preserve">FINANCIERA FINEXPAR </t>
  </si>
  <si>
    <t>BANCO REGIONAL SAECA</t>
  </si>
  <si>
    <t>SUDAMERIS BANK S.A.E.C.A.</t>
  </si>
  <si>
    <t>DEUDA PRIVADA</t>
  </si>
  <si>
    <t>Pagaré</t>
  </si>
  <si>
    <t>CADIEM AFPISA</t>
  </si>
  <si>
    <t>Acciones Ordinarias</t>
  </si>
  <si>
    <t>CAJA DE VALORES DEL PARAGUAY</t>
  </si>
  <si>
    <t>VALUACION ACCION AFPISA</t>
  </si>
  <si>
    <t>B.V.A. S.A.</t>
  </si>
  <si>
    <t>LCC BRIDGE SEARCH CAPITAL</t>
  </si>
  <si>
    <t>LCR S.A.E.C.A. (Credicentro SAECA)</t>
  </si>
  <si>
    <t>Muebles y Útiles</t>
  </si>
  <si>
    <t>Equipos de Oficina</t>
  </si>
  <si>
    <t>Equipos de Informática</t>
  </si>
  <si>
    <t>Instalaciones</t>
  </si>
  <si>
    <t>Mejoras en Predio Ajeno</t>
  </si>
  <si>
    <t>Maquinarias y Equipos</t>
  </si>
  <si>
    <t>Licencias</t>
  </si>
  <si>
    <t>Los estados financieros se han preparado de acuerdo con normas contables emitidos por el Consejo de Contadores Públicos del Paraguay y criterios de valuación dictados por la Comisión Nacional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</si>
  <si>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</si>
  <si>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2.000.000 con el Sudameris Bank S.AE.C.A. con fecha inicio 30/09/2022 y fin 29/12/2022 a un tipo de cambio final de Gs 7.155,00 cada USD 1</t>
    </r>
  </si>
  <si>
    <r>
      <t>G) Otros Activos Corrientes y No Corrientes:</t>
    </r>
    <r>
      <rPr>
        <sz val="11"/>
        <color theme="1"/>
        <rFont val="Museo Sans 100"/>
        <family val="3"/>
      </rPr>
      <t xml:space="preserve"> La composición es la siguiente</t>
    </r>
  </si>
  <si>
    <t>5.G</t>
  </si>
  <si>
    <t>H) Préstamos Financieros (corto y largo plazo)</t>
  </si>
  <si>
    <r>
      <t xml:space="preserve">I) Operación en Reporto: </t>
    </r>
    <r>
      <rPr>
        <sz val="11"/>
        <color theme="1"/>
        <rFont val="Museo Sans 100"/>
        <family val="3"/>
      </rPr>
      <t>Las operaciones Reportadas activas a la fecha son las siguientes</t>
    </r>
  </si>
  <si>
    <t>J) Documentos y Cuentas por Pagar (corto y largo plazo)</t>
  </si>
  <si>
    <r>
      <t>K) Acreedores por Intermediación (Corto y Largo Plazo):</t>
    </r>
    <r>
      <rPr>
        <sz val="11"/>
        <color theme="1"/>
        <rFont val="Museo Sans 100"/>
        <family val="3"/>
      </rPr>
      <t xml:space="preserve"> La composición es la siguiente</t>
    </r>
  </si>
  <si>
    <r>
      <t>L) Administración de Cartera:</t>
    </r>
    <r>
      <rPr>
        <sz val="11"/>
        <color theme="1"/>
        <rFont val="Museo Sans 100"/>
        <family val="3"/>
      </rPr>
      <t xml:space="preserve"> La entidad no cuenta con obligaciones a la fecha</t>
    </r>
  </si>
  <si>
    <r>
      <t>M) Otros Pasivos Corrientes y No Corrientes:</t>
    </r>
    <r>
      <rPr>
        <sz val="11"/>
        <color theme="1"/>
        <rFont val="Museo Sans 100"/>
        <family val="3"/>
      </rPr>
      <t xml:space="preserve"> La composición es la siguiente</t>
    </r>
  </si>
  <si>
    <t>N) Patrimonio</t>
  </si>
  <si>
    <t>Valuación Acc BVA</t>
  </si>
  <si>
    <t>Valuación Acción
BVA</t>
  </si>
  <si>
    <t>5.M</t>
  </si>
  <si>
    <r>
      <t>O) Previsiones:</t>
    </r>
    <r>
      <rPr>
        <sz val="11"/>
        <color theme="1"/>
        <rFont val="Museo Sans 100"/>
        <family val="3"/>
      </rPr>
      <t xml:space="preserve"> La entidad no considera necesario realizar previsiones</t>
    </r>
  </si>
  <si>
    <t>P) Otros Ingresos Operativos</t>
  </si>
  <si>
    <t>Q) Otros Gastos Operativos, de Comercialización y de Administración</t>
  </si>
  <si>
    <t>R) Otros Ingresos y Egresos</t>
  </si>
  <si>
    <t>5.Q</t>
  </si>
  <si>
    <t>5.R</t>
  </si>
  <si>
    <t>Gastos a Rendir</t>
  </si>
  <si>
    <t>Forward</t>
  </si>
  <si>
    <t>No se incurrió a ningún cambio de procedimiento en la aplicación y estimación contable en referencia a los ejercicios anteriores al presente.</t>
  </si>
  <si>
    <t>En relación a la preparación del estado financiero, se modificó y reagrupó las cuentas que componen el BBGG y sus respectivas notas del ejercicio 2021 para una mejor comparación con el ejercicio cerrado 2022.</t>
  </si>
  <si>
    <r>
      <rPr>
        <b/>
        <sz val="11"/>
        <color theme="1"/>
        <rFont val="Museo Sans 100"/>
        <family val="3"/>
      </rPr>
      <t>(*)</t>
    </r>
    <r>
      <rPr>
        <sz val="11"/>
        <color theme="1"/>
        <rFont val="Museo Sans 100"/>
        <family val="3"/>
      </rPr>
      <t xml:space="preserve"> La cifra del periodo 2021 ha sido reclasificada a los efectos comparativos.</t>
    </r>
  </si>
  <si>
    <r>
      <t xml:space="preserve">Terrenos e Inmuebles </t>
    </r>
    <r>
      <rPr>
        <b/>
        <sz val="11"/>
        <color theme="1"/>
        <rFont val="Museo Sans 100"/>
        <family val="3"/>
      </rPr>
      <t>(*)</t>
    </r>
  </si>
  <si>
    <r>
      <t xml:space="preserve">Egresos por Venta de Cartera Propia </t>
    </r>
    <r>
      <rPr>
        <b/>
        <sz val="11"/>
        <rFont val="Museo Sans 100"/>
        <family val="3"/>
      </rPr>
      <t>(*)</t>
    </r>
  </si>
  <si>
    <t>Sudameris Bank S.A.E.C.A..</t>
  </si>
  <si>
    <t>Visión Banco S.A.E.C.A..</t>
  </si>
  <si>
    <t>Solar Ahorro y Finanzas S.A.E.C.A..</t>
  </si>
  <si>
    <t>Financiera UENO S.A.E.C.A..</t>
  </si>
  <si>
    <t>Banco GNB Paraguay S.A..</t>
  </si>
  <si>
    <t>Banco Atlas S.A..</t>
  </si>
  <si>
    <t>Banco Itaú Paraguay S.A..</t>
  </si>
  <si>
    <t>Banco BASA S.A..</t>
  </si>
  <si>
    <t>Banco Continental S.A.E.C.A..</t>
  </si>
  <si>
    <t>Grupo</t>
  </si>
  <si>
    <t>GRUPO VAZQUEZ</t>
  </si>
  <si>
    <t>GRUPO CARTES</t>
  </si>
  <si>
    <t>-</t>
  </si>
  <si>
    <r>
      <rPr>
        <b/>
        <sz val="9"/>
        <color theme="1"/>
        <rFont val="Museo Sans 100"/>
        <family val="3"/>
      </rPr>
      <t>(*)</t>
    </r>
    <r>
      <rPr>
        <sz val="11"/>
        <color theme="1"/>
        <rFont val="Museo Sans 100"/>
        <family val="3"/>
      </rPr>
      <t xml:space="preserve"> La cifra del periodo 2021 ha sido reclasificada a efectos comparativos.</t>
    </r>
  </si>
  <si>
    <t>El detalle siguiente es la composición de la cartera al cierre del ejercio 2022, la cartera se expone como corriente ya que constituye títulos disponible para la venta. Al cierre de ejercicio 2022 la cartera esta concentrada en grupos ecónomicos de la siguente manera; Grupo Cartes 31,11%, Grupo Vazquez 24,01% con relación al patrimonio de Cadiem CB.</t>
  </si>
  <si>
    <t>Ancamar S.A.</t>
  </si>
  <si>
    <t>Ricardo Daniel Contreras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</si>
</sst>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b/>
      <sz val="9"/>
      <color theme="1"/>
      <name val="Museo Sans 100"/>
      <family val="3"/>
    </font>
    <font>
      <u/>
      <sz val="11"/>
      <color theme="1"/>
      <name val="Museo Sans 100"/>
      <family val="3"/>
    </font>
    <font>
      <u val="singleAccounting"/>
      <sz val="11"/>
      <color theme="1"/>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1">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cellStyleXfs>
  <cellXfs count="529">
    <xf numFmtId="0" fontId="0" fillId="0" borderId="0" xfId="0"/>
    <xf numFmtId="0" fontId="8" fillId="0" borderId="0" xfId="3" applyFont="1"/>
    <xf numFmtId="0" fontId="10" fillId="0" borderId="0" xfId="0" applyFont="1"/>
    <xf numFmtId="41" fontId="5" fillId="0" borderId="0" xfId="0" applyNumberFormat="1" applyFont="1"/>
    <xf numFmtId="0" fontId="10" fillId="3" borderId="24"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7" xfId="5" applyFont="1" applyBorder="1" applyAlignment="1">
      <alignment vertical="center"/>
    </xf>
    <xf numFmtId="167" fontId="15" fillId="0" borderId="17" xfId="5" applyNumberFormat="1" applyFont="1" applyBorder="1" applyAlignment="1">
      <alignment horizontal="right" vertical="center"/>
    </xf>
    <xf numFmtId="0" fontId="15" fillId="0" borderId="17" xfId="5" applyFont="1" applyBorder="1" applyAlignment="1">
      <alignment vertical="center"/>
    </xf>
    <xf numFmtId="0" fontId="15" fillId="0" borderId="19" xfId="5" applyFont="1" applyBorder="1" applyAlignment="1">
      <alignment vertical="center"/>
    </xf>
    <xf numFmtId="167" fontId="15" fillId="0" borderId="19" xfId="5" applyNumberFormat="1" applyFont="1" applyBorder="1" applyAlignment="1">
      <alignment horizontal="right" vertical="center"/>
    </xf>
    <xf numFmtId="41" fontId="15" fillId="0" borderId="19"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7" fontId="15" fillId="0" borderId="15" xfId="5" applyNumberFormat="1" applyFont="1" applyBorder="1" applyAlignment="1">
      <alignment horizontal="right" vertical="center"/>
    </xf>
    <xf numFmtId="167"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7" xfId="0" applyFont="1" applyBorder="1"/>
    <xf numFmtId="0" fontId="5" fillId="0" borderId="19" xfId="0" applyFont="1" applyBorder="1"/>
    <xf numFmtId="0" fontId="5" fillId="0" borderId="0" xfId="0" applyFont="1" applyAlignment="1">
      <alignment wrapText="1"/>
    </xf>
    <xf numFmtId="41" fontId="5" fillId="0" borderId="19" xfId="1" applyFont="1" applyBorder="1"/>
    <xf numFmtId="41" fontId="5" fillId="0" borderId="17" xfId="1" applyFont="1" applyBorder="1"/>
    <xf numFmtId="41" fontId="5" fillId="0" borderId="15" xfId="1" applyFont="1" applyBorder="1"/>
    <xf numFmtId="41" fontId="10" fillId="0" borderId="4" xfId="1" applyFont="1" applyBorder="1"/>
    <xf numFmtId="41" fontId="10" fillId="0" borderId="17" xfId="1" applyFont="1" applyBorder="1"/>
    <xf numFmtId="168" fontId="5" fillId="0" borderId="19" xfId="1" applyNumberFormat="1" applyFont="1" applyBorder="1"/>
    <xf numFmtId="168" fontId="10" fillId="0" borderId="4" xfId="1" applyNumberFormat="1" applyFont="1" applyBorder="1"/>
    <xf numFmtId="0" fontId="10" fillId="0" borderId="15" xfId="0" applyFont="1" applyBorder="1"/>
    <xf numFmtId="0" fontId="5" fillId="0" borderId="4" xfId="0" applyFont="1" applyBorder="1"/>
    <xf numFmtId="0" fontId="5" fillId="0" borderId="17" xfId="0" applyFont="1" applyBorder="1"/>
    <xf numFmtId="0" fontId="5" fillId="0" borderId="15" xfId="0" applyFont="1" applyBorder="1"/>
    <xf numFmtId="41" fontId="5" fillId="0" borderId="0" xfId="1" applyFont="1"/>
    <xf numFmtId="168" fontId="5" fillId="0" borderId="17"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14" fontId="14"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7" xfId="0" applyNumberFormat="1" applyFont="1" applyBorder="1" applyAlignment="1">
      <alignment horizontal="center" vertical="center"/>
    </xf>
    <xf numFmtId="0" fontId="5" fillId="0" borderId="18" xfId="0" applyFont="1" applyBorder="1"/>
    <xf numFmtId="41" fontId="5" fillId="0" borderId="11" xfId="1" applyFont="1" applyBorder="1" applyAlignment="1">
      <alignment horizontal="right"/>
    </xf>
    <xf numFmtId="0" fontId="10" fillId="0" borderId="1" xfId="0" applyFont="1" applyBorder="1"/>
    <xf numFmtId="0" fontId="10" fillId="0" borderId="17" xfId="0"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7" xfId="0" applyNumberFormat="1" applyFont="1" applyBorder="1"/>
    <xf numFmtId="0" fontId="10" fillId="0" borderId="1" xfId="0" applyFont="1" applyBorder="1" applyAlignment="1">
      <alignment vertical="center" wrapText="1"/>
    </xf>
    <xf numFmtId="41" fontId="5" fillId="0" borderId="19" xfId="1" applyFont="1" applyBorder="1" applyAlignment="1">
      <alignment vertical="center"/>
    </xf>
    <xf numFmtId="0" fontId="5" fillId="0" borderId="12" xfId="0" applyFont="1" applyBorder="1"/>
    <xf numFmtId="41" fontId="5" fillId="0" borderId="19" xfId="1" applyFont="1" applyBorder="1" applyAlignment="1">
      <alignment horizontal="center"/>
    </xf>
    <xf numFmtId="41" fontId="10" fillId="0" borderId="4" xfId="1" applyFont="1" applyBorder="1" applyAlignment="1">
      <alignment horizontal="center" vertical="center"/>
    </xf>
    <xf numFmtId="41" fontId="5" fillId="0" borderId="19"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14" fontId="14" fillId="0" borderId="17" xfId="0" applyNumberFormat="1" applyFont="1" applyBorder="1" applyAlignment="1">
      <alignment horizontal="center" vertical="center"/>
    </xf>
    <xf numFmtId="0" fontId="15" fillId="0" borderId="18" xfId="0" applyFont="1" applyBorder="1"/>
    <xf numFmtId="41" fontId="15" fillId="0" borderId="17" xfId="1" applyFont="1" applyBorder="1"/>
    <xf numFmtId="0" fontId="15" fillId="0" borderId="12" xfId="0" applyFont="1" applyBorder="1"/>
    <xf numFmtId="41" fontId="15" fillId="0" borderId="19" xfId="1" applyFont="1" applyBorder="1"/>
    <xf numFmtId="0" fontId="14" fillId="0" borderId="1" xfId="0" applyFont="1" applyBorder="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7" xfId="8" applyNumberFormat="1" applyFont="1" applyBorder="1" applyAlignment="1">
      <alignment horizontal="center" vertical="center"/>
    </xf>
    <xf numFmtId="0" fontId="15" fillId="0" borderId="18" xfId="8" applyFont="1" applyBorder="1"/>
    <xf numFmtId="0" fontId="15" fillId="0" borderId="12" xfId="8" applyFont="1" applyBorder="1"/>
    <xf numFmtId="41" fontId="15" fillId="0" borderId="11" xfId="1" applyFont="1" applyBorder="1"/>
    <xf numFmtId="0" fontId="14" fillId="0" borderId="1" xfId="8" applyFont="1" applyBorder="1"/>
    <xf numFmtId="14" fontId="5" fillId="0" borderId="17" xfId="0" applyNumberFormat="1"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3" xfId="0" applyFont="1" applyBorder="1"/>
    <xf numFmtId="0" fontId="10" fillId="0" borderId="2" xfId="0" applyFont="1" applyBorder="1"/>
    <xf numFmtId="168" fontId="5" fillId="0" borderId="4" xfId="1" applyNumberFormat="1" applyFont="1" applyBorder="1" applyAlignment="1">
      <alignment horizontal="center" vertical="center"/>
    </xf>
    <xf numFmtId="168" fontId="5" fillId="0" borderId="18" xfId="1" applyNumberFormat="1" applyFont="1" applyBorder="1" applyAlignment="1">
      <alignment horizontal="center"/>
    </xf>
    <xf numFmtId="168" fontId="5" fillId="0" borderId="22" xfId="0" applyNumberFormat="1" applyFont="1" applyBorder="1" applyAlignment="1">
      <alignment horizontal="center"/>
    </xf>
    <xf numFmtId="168" fontId="5" fillId="0" borderId="12" xfId="1" applyNumberFormat="1" applyFont="1" applyBorder="1" applyAlignment="1">
      <alignment horizontal="center"/>
    </xf>
    <xf numFmtId="168" fontId="5" fillId="0" borderId="11" xfId="0" applyNumberFormat="1" applyFont="1" applyBorder="1" applyAlignment="1">
      <alignment horizontal="center"/>
    </xf>
    <xf numFmtId="168" fontId="5" fillId="0" borderId="15" xfId="1" applyNumberFormat="1" applyFont="1" applyBorder="1"/>
    <xf numFmtId="168" fontId="5" fillId="0" borderId="21" xfId="1" applyNumberFormat="1" applyFont="1" applyBorder="1" applyAlignment="1">
      <alignment horizontal="center"/>
    </xf>
    <xf numFmtId="168" fontId="5" fillId="0" borderId="14" xfId="0" applyNumberFormat="1" applyFont="1" applyBorder="1" applyAlignment="1">
      <alignment horizontal="center"/>
    </xf>
    <xf numFmtId="0" fontId="10" fillId="0" borderId="15" xfId="0" applyFont="1" applyBorder="1" applyAlignment="1">
      <alignment horizontal="center"/>
    </xf>
    <xf numFmtId="168" fontId="5" fillId="0" borderId="17" xfId="1" applyNumberFormat="1" applyFont="1" applyBorder="1" applyAlignment="1">
      <alignment horizontal="center"/>
    </xf>
    <xf numFmtId="168" fontId="5" fillId="0" borderId="15" xfId="1" applyNumberFormat="1" applyFont="1" applyBorder="1" applyAlignment="1">
      <alignment horizontal="center"/>
    </xf>
    <xf numFmtId="168" fontId="5" fillId="0" borderId="17" xfId="0" applyNumberFormat="1" applyFont="1" applyBorder="1" applyAlignment="1">
      <alignment horizontal="center"/>
    </xf>
    <xf numFmtId="168" fontId="5" fillId="0" borderId="19" xfId="1" applyNumberFormat="1" applyFont="1" applyBorder="1" applyAlignment="1">
      <alignment horizontal="center"/>
    </xf>
    <xf numFmtId="168" fontId="5" fillId="0" borderId="19" xfId="0" applyNumberFormat="1" applyFont="1" applyBorder="1" applyAlignment="1">
      <alignment horizontal="center"/>
    </xf>
    <xf numFmtId="168" fontId="5" fillId="0" borderId="15" xfId="0" applyNumberFormat="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6" fontId="10" fillId="0" borderId="4" xfId="0" applyNumberFormat="1" applyFont="1" applyBorder="1" applyAlignment="1">
      <alignment horizontal="left"/>
    </xf>
    <xf numFmtId="41" fontId="5" fillId="0" borderId="4" xfId="1" applyFont="1" applyBorder="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0" borderId="4" xfId="1" applyNumberFormat="1" applyFont="1" applyBorder="1"/>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5" fontId="5" fillId="0" borderId="3" xfId="1" applyNumberFormat="1" applyFont="1" applyBorder="1"/>
    <xf numFmtId="165"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9" xfId="0" applyFont="1" applyBorder="1" applyAlignment="1">
      <alignment vertical="center"/>
    </xf>
    <xf numFmtId="14" fontId="10" fillId="0" borderId="3" xfId="0" applyNumberFormat="1" applyFont="1" applyBorder="1"/>
    <xf numFmtId="0" fontId="10" fillId="0" borderId="22" xfId="0" applyFont="1" applyBorder="1" applyAlignment="1">
      <alignment horizontal="center" vertical="center" wrapText="1"/>
    </xf>
    <xf numFmtId="0" fontId="5" fillId="0" borderId="21" xfId="0" applyFont="1" applyBorder="1"/>
    <xf numFmtId="0" fontId="14" fillId="0" borderId="17" xfId="4" applyFont="1" applyBorder="1" applyAlignment="1">
      <alignment horizontal="center" vertical="center"/>
    </xf>
    <xf numFmtId="17" fontId="14" fillId="0" borderId="4" xfId="4" applyNumberFormat="1" applyFont="1" applyBorder="1" applyAlignment="1">
      <alignment horizontal="center" vertical="center"/>
    </xf>
    <xf numFmtId="0" fontId="14" fillId="0" borderId="4" xfId="4" applyFont="1" applyBorder="1" applyAlignment="1">
      <alignment horizontal="center" vertical="center"/>
    </xf>
    <xf numFmtId="41" fontId="15" fillId="0" borderId="0" xfId="1" applyFont="1" applyFill="1" applyAlignment="1">
      <alignment vertical="center"/>
    </xf>
    <xf numFmtId="41" fontId="15" fillId="0" borderId="17" xfId="1" applyFont="1" applyFill="1" applyBorder="1" applyAlignment="1">
      <alignment vertical="center"/>
    </xf>
    <xf numFmtId="0" fontId="15" fillId="0" borderId="17" xfId="4" applyFont="1" applyBorder="1" applyAlignment="1">
      <alignment vertical="center"/>
    </xf>
    <xf numFmtId="169" fontId="15" fillId="0" borderId="15" xfId="1" applyNumberFormat="1" applyFont="1" applyFill="1" applyBorder="1" applyAlignment="1">
      <alignment vertical="center"/>
    </xf>
    <xf numFmtId="41" fontId="5" fillId="0" borderId="17" xfId="1" applyFont="1" applyFill="1" applyBorder="1"/>
    <xf numFmtId="0" fontId="15" fillId="0" borderId="0" xfId="4" applyFont="1" applyAlignment="1">
      <alignment vertical="center"/>
    </xf>
    <xf numFmtId="41" fontId="23" fillId="0" borderId="19" xfId="1" applyFont="1" applyFill="1" applyBorder="1" applyAlignment="1">
      <alignment horizontal="center"/>
    </xf>
    <xf numFmtId="0" fontId="15" fillId="0" borderId="15" xfId="4" applyFont="1" applyBorder="1" applyAlignment="1">
      <alignment vertical="center"/>
    </xf>
    <xf numFmtId="41" fontId="15" fillId="0" borderId="22" xfId="1" applyFont="1" applyFill="1" applyBorder="1" applyAlignment="1">
      <alignment vertical="center"/>
    </xf>
    <xf numFmtId="169" fontId="15" fillId="0" borderId="14" xfId="1" applyNumberFormat="1" applyFont="1" applyFill="1" applyBorder="1" applyAlignment="1">
      <alignment vertical="center"/>
    </xf>
    <xf numFmtId="0" fontId="14" fillId="0" borderId="4" xfId="0" applyFont="1" applyBorder="1"/>
    <xf numFmtId="165" fontId="5" fillId="0" borderId="3" xfId="1" applyNumberFormat="1" applyFont="1" applyBorder="1" applyAlignment="1">
      <alignment horizontal="center" vertical="center"/>
    </xf>
    <xf numFmtId="0" fontId="14" fillId="0" borderId="4" xfId="8" applyFont="1" applyBorder="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167" fontId="23" fillId="0" borderId="19" xfId="4" applyNumberFormat="1" applyFont="1" applyBorder="1" applyAlignment="1">
      <alignment horizontal="center" vertical="center" wrapText="1"/>
    </xf>
    <xf numFmtId="41" fontId="10" fillId="0" borderId="19" xfId="1" applyFont="1" applyBorder="1" applyAlignment="1">
      <alignment horizontal="right" vertical="center"/>
    </xf>
    <xf numFmtId="41" fontId="10" fillId="0" borderId="19" xfId="1" applyFont="1" applyFill="1" applyBorder="1" applyAlignment="1">
      <alignment horizontal="right" vertical="center"/>
    </xf>
    <xf numFmtId="17" fontId="27" fillId="0" borderId="17" xfId="4" applyNumberFormat="1" applyFont="1" applyBorder="1" applyAlignment="1">
      <alignment horizontal="center" vertical="center" wrapText="1"/>
    </xf>
    <xf numFmtId="41" fontId="14" fillId="2" borderId="17" xfId="1" quotePrefix="1" applyFont="1" applyFill="1" applyBorder="1" applyAlignment="1">
      <alignment horizontal="center" vertical="center" wrapText="1"/>
    </xf>
    <xf numFmtId="41" fontId="5" fillId="0" borderId="19" xfId="1" applyFont="1" applyFill="1" applyBorder="1" applyAlignment="1">
      <alignment horizontal="right" vertical="center"/>
    </xf>
    <xf numFmtId="0" fontId="15" fillId="0" borderId="19" xfId="4" applyFont="1" applyBorder="1" applyAlignment="1">
      <alignment vertical="center"/>
    </xf>
    <xf numFmtId="169" fontId="15" fillId="0" borderId="19" xfId="1" applyNumberFormat="1" applyFont="1" applyFill="1" applyBorder="1" applyAlignment="1">
      <alignment vertical="center"/>
    </xf>
    <xf numFmtId="169" fontId="15" fillId="0" borderId="11" xfId="1" applyNumberFormat="1" applyFont="1" applyFill="1" applyBorder="1" applyAlignment="1">
      <alignment vertical="center"/>
    </xf>
    <xf numFmtId="14" fontId="10" fillId="0" borderId="17" xfId="0" applyNumberFormat="1" applyFont="1" applyBorder="1"/>
    <xf numFmtId="168" fontId="5" fillId="0" borderId="5" xfId="1" applyNumberFormat="1" applyFont="1" applyBorder="1" applyAlignment="1">
      <alignment horizontal="center"/>
    </xf>
    <xf numFmtId="168" fontId="5" fillId="0" borderId="22" xfId="1" applyNumberFormat="1" applyFont="1" applyBorder="1" applyAlignment="1">
      <alignment horizontal="center"/>
    </xf>
    <xf numFmtId="168" fontId="5" fillId="0" borderId="20" xfId="1" applyNumberFormat="1" applyFont="1" applyBorder="1" applyAlignment="1">
      <alignment horizontal="center"/>
    </xf>
    <xf numFmtId="168" fontId="5" fillId="0" borderId="14" xfId="1" applyNumberFormat="1" applyFont="1" applyBorder="1" applyAlignment="1">
      <alignment horizontal="center"/>
    </xf>
    <xf numFmtId="41" fontId="10" fillId="0" borderId="0" xfId="1" applyFont="1" applyBorder="1" applyAlignment="1">
      <alignment horizontal="center"/>
    </xf>
    <xf numFmtId="0" fontId="5" fillId="0" borderId="0" xfId="0" applyFont="1" applyAlignment="1">
      <alignment horizontal="left"/>
    </xf>
    <xf numFmtId="166" fontId="10" fillId="0" borderId="0" xfId="0" applyNumberFormat="1" applyFont="1" applyAlignment="1">
      <alignment horizontal="left"/>
    </xf>
    <xf numFmtId="41" fontId="10" fillId="0" borderId="0" xfId="1" applyFont="1" applyBorder="1" applyAlignment="1">
      <alignment horizontal="center"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9" xfId="1" applyFont="1" applyFill="1" applyBorder="1"/>
    <xf numFmtId="41" fontId="5" fillId="0" borderId="19" xfId="1" applyFont="1" applyFill="1" applyBorder="1" applyAlignment="1">
      <alignment horizontal="center"/>
    </xf>
    <xf numFmtId="41" fontId="15" fillId="0" borderId="19" xfId="1" applyFont="1" applyFill="1" applyBorder="1"/>
    <xf numFmtId="0" fontId="14" fillId="0" borderId="4" xfId="4" applyFont="1" applyBorder="1" applyAlignment="1">
      <alignment vertical="center"/>
    </xf>
    <xf numFmtId="167" fontId="23" fillId="0" borderId="4" xfId="4" applyNumberFormat="1" applyFont="1" applyBorder="1" applyAlignment="1">
      <alignment vertical="center"/>
    </xf>
    <xf numFmtId="167" fontId="23" fillId="0" borderId="4" xfId="4" applyNumberFormat="1" applyFont="1" applyBorder="1" applyAlignment="1">
      <alignment horizontal="center"/>
    </xf>
    <xf numFmtId="41" fontId="23" fillId="0" borderId="4" xfId="1" applyFont="1" applyBorder="1" applyAlignment="1">
      <alignment horizontal="center"/>
    </xf>
    <xf numFmtId="167" fontId="23" fillId="0" borderId="17" xfId="4" applyNumberFormat="1" applyFont="1" applyBorder="1" applyAlignment="1">
      <alignment vertical="center"/>
    </xf>
    <xf numFmtId="167" fontId="23" fillId="0" borderId="17" xfId="4" applyNumberFormat="1" applyFont="1" applyBorder="1" applyAlignment="1">
      <alignment horizontal="center"/>
    </xf>
    <xf numFmtId="41" fontId="23" fillId="0" borderId="17" xfId="1" applyFont="1" applyBorder="1" applyAlignment="1">
      <alignment horizontal="center"/>
    </xf>
    <xf numFmtId="167" fontId="24" fillId="0" borderId="19" xfId="4" applyNumberFormat="1" applyFont="1" applyBorder="1" applyAlignment="1">
      <alignment vertical="center"/>
    </xf>
    <xf numFmtId="41" fontId="24" fillId="0" borderId="19" xfId="1" applyFont="1" applyBorder="1" applyAlignment="1">
      <alignment horizontal="center"/>
    </xf>
    <xf numFmtId="167" fontId="23" fillId="0" borderId="19" xfId="4" applyNumberFormat="1" applyFont="1" applyBorder="1" applyAlignment="1">
      <alignment vertical="center"/>
    </xf>
    <xf numFmtId="41" fontId="23" fillId="0" borderId="19" xfId="1" applyFont="1" applyBorder="1" applyAlignment="1">
      <alignment horizontal="center"/>
    </xf>
    <xf numFmtId="41" fontId="23" fillId="0" borderId="19" xfId="1" applyFont="1" applyBorder="1" applyAlignment="1">
      <alignment horizontal="right"/>
    </xf>
    <xf numFmtId="167" fontId="24" fillId="0" borderId="15" xfId="4" applyNumberFormat="1" applyFont="1" applyBorder="1" applyAlignment="1">
      <alignment vertical="center"/>
    </xf>
    <xf numFmtId="41" fontId="24" fillId="0" borderId="15" xfId="1" applyFont="1" applyBorder="1" applyAlignment="1">
      <alignment horizontal="center"/>
    </xf>
    <xf numFmtId="41" fontId="10" fillId="0" borderId="0" xfId="1" applyFont="1"/>
    <xf numFmtId="9" fontId="5" fillId="0" borderId="0" xfId="2" applyFont="1"/>
    <xf numFmtId="41" fontId="5" fillId="0" borderId="19"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10" fillId="0" borderId="17" xfId="0" applyFont="1" applyBorder="1" applyAlignment="1">
      <alignment horizontal="center" vertical="center"/>
    </xf>
    <xf numFmtId="0" fontId="10" fillId="0" borderId="0" xfId="0" applyFont="1" applyAlignment="1">
      <alignment horizontal="center" vertical="center"/>
    </xf>
    <xf numFmtId="167" fontId="5" fillId="0" borderId="0" xfId="0" applyNumberFormat="1" applyFont="1"/>
    <xf numFmtId="0" fontId="10" fillId="0" borderId="21" xfId="0" applyFont="1" applyBorder="1"/>
    <xf numFmtId="41" fontId="10" fillId="0" borderId="4" xfId="0" applyNumberFormat="1" applyFont="1" applyBorder="1"/>
    <xf numFmtId="0" fontId="14" fillId="4" borderId="17"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41" fontId="5" fillId="0" borderId="11" xfId="1" applyFont="1" applyFill="1" applyBorder="1"/>
    <xf numFmtId="168" fontId="5" fillId="0" borderId="19"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17" xfId="0" applyFont="1" applyBorder="1" applyAlignment="1">
      <alignment horizontal="center" vertical="center"/>
    </xf>
    <xf numFmtId="10" fontId="5" fillId="0" borderId="0" xfId="2" applyNumberFormat="1" applyFont="1"/>
    <xf numFmtId="41" fontId="5" fillId="0" borderId="17" xfId="1" applyFont="1" applyBorder="1" applyAlignment="1">
      <alignment horizontal="center" vertical="center"/>
    </xf>
    <xf numFmtId="41" fontId="10" fillId="0" borderId="0" xfId="1" applyFont="1" applyBorder="1"/>
    <xf numFmtId="17" fontId="14" fillId="0" borderId="17" xfId="4" applyNumberFormat="1" applyFont="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4" fontId="10" fillId="0" borderId="15" xfId="0" applyNumberFormat="1" applyFont="1" applyBorder="1" applyAlignment="1">
      <alignment horizontal="right" vertical="center" wrapText="1"/>
    </xf>
    <xf numFmtId="0" fontId="15" fillId="0" borderId="0" xfId="0" applyFont="1" applyAlignment="1">
      <alignment vertical="top" wrapText="1"/>
    </xf>
    <xf numFmtId="41" fontId="5" fillId="0" borderId="0" xfId="1" applyFont="1" applyAlignment="1">
      <alignment horizontal="center"/>
    </xf>
    <xf numFmtId="0" fontId="10" fillId="0" borderId="0" xfId="0" applyFont="1" applyAlignment="1">
      <alignment horizontal="left" vertical="center" wrapText="1"/>
    </xf>
    <xf numFmtId="167" fontId="23" fillId="0" borderId="0" xfId="4" applyNumberFormat="1" applyFont="1" applyAlignment="1">
      <alignment horizontal="center"/>
    </xf>
    <xf numFmtId="41" fontId="23" fillId="0" borderId="17"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167" fontId="23" fillId="0" borderId="20" xfId="4" applyNumberFormat="1" applyFont="1" applyBorder="1" applyAlignment="1">
      <alignment horizontal="center"/>
    </xf>
    <xf numFmtId="41" fontId="24" fillId="0" borderId="14" xfId="1" applyFont="1" applyBorder="1" applyAlignment="1">
      <alignment horizontal="center"/>
    </xf>
    <xf numFmtId="167" fontId="24" fillId="0" borderId="0" xfId="4" applyNumberFormat="1" applyFont="1" applyAlignment="1">
      <alignment vertical="center"/>
    </xf>
    <xf numFmtId="167"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10" fillId="0" borderId="29" xfId="1" applyFont="1" applyBorder="1" applyAlignment="1">
      <alignment horizontal="right" vertical="center"/>
    </xf>
    <xf numFmtId="17" fontId="13" fillId="0" borderId="4" xfId="0" applyNumberFormat="1" applyFont="1" applyBorder="1" applyAlignment="1">
      <alignment horizontal="center" vertical="center" wrapText="1"/>
    </xf>
    <xf numFmtId="3" fontId="10" fillId="0" borderId="4" xfId="0" applyNumberFormat="1" applyFont="1" applyBorder="1" applyAlignment="1">
      <alignment horizontal="right"/>
    </xf>
    <xf numFmtId="0" fontId="19" fillId="0" borderId="4" xfId="0" applyFont="1" applyBorder="1" applyAlignment="1">
      <alignment horizontal="right"/>
    </xf>
    <xf numFmtId="3" fontId="10" fillId="0" borderId="4" xfId="0" applyNumberFormat="1" applyFont="1" applyBorder="1" applyAlignment="1">
      <alignment horizontal="left"/>
    </xf>
    <xf numFmtId="41" fontId="10" fillId="0" borderId="16" xfId="1" applyFont="1" applyFill="1" applyBorder="1"/>
    <xf numFmtId="4" fontId="10" fillId="0" borderId="4" xfId="0" applyNumberFormat="1" applyFont="1" applyBorder="1" applyAlignment="1">
      <alignment horizontal="right"/>
    </xf>
    <xf numFmtId="168" fontId="10" fillId="0" borderId="4" xfId="1" applyNumberFormat="1" applyFont="1" applyFill="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41" fontId="15" fillId="0" borderId="17" xfId="1" applyFont="1" applyFill="1" applyBorder="1" applyAlignment="1">
      <alignment horizontal="center" vertical="center"/>
    </xf>
    <xf numFmtId="41" fontId="15" fillId="0" borderId="19" xfId="1" applyFont="1" applyFill="1" applyBorder="1" applyAlignment="1">
      <alignment horizontal="center" vertical="center"/>
    </xf>
    <xf numFmtId="41" fontId="30" fillId="0" borderId="19" xfId="1" applyFont="1" applyFill="1" applyBorder="1" applyAlignment="1">
      <alignment horizontal="center" vertical="center"/>
    </xf>
    <xf numFmtId="3" fontId="15" fillId="0" borderId="15" xfId="0" applyNumberFormat="1" applyFont="1" applyBorder="1" applyAlignment="1">
      <alignment horizontal="center" vertical="center"/>
    </xf>
    <xf numFmtId="3" fontId="5" fillId="0" borderId="15" xfId="0" applyNumberFormat="1" applyFont="1" applyBorder="1" applyAlignment="1">
      <alignment horizontal="left"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0" fillId="0" borderId="0" xfId="0" applyFont="1" applyAlignment="1">
      <alignment horizontal="right"/>
    </xf>
    <xf numFmtId="166" fontId="5" fillId="0" borderId="0" xfId="0" applyNumberFormat="1" applyFont="1"/>
    <xf numFmtId="166" fontId="28" fillId="0" borderId="0" xfId="0" applyNumberFormat="1" applyFont="1" applyAlignment="1">
      <alignment horizontal="left"/>
    </xf>
    <xf numFmtId="166" fontId="30" fillId="0" borderId="0" xfId="0" applyNumberFormat="1" applyFont="1" applyAlignment="1">
      <alignment horizontal="left"/>
    </xf>
    <xf numFmtId="3" fontId="5" fillId="0" borderId="0" xfId="0" applyNumberFormat="1" applyFont="1"/>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168" fontId="5" fillId="0" borderId="4" xfId="0" applyNumberFormat="1" applyFont="1" applyBorder="1" applyAlignment="1">
      <alignment horizontal="right"/>
    </xf>
    <xf numFmtId="3" fontId="14" fillId="0" borderId="4" xfId="0" applyNumberFormat="1" applyFont="1" applyBorder="1" applyAlignment="1">
      <alignment horizontal="right"/>
    </xf>
    <xf numFmtId="168" fontId="5" fillId="0" borderId="4" xfId="1" applyNumberFormat="1" applyFont="1" applyFill="1" applyBorder="1"/>
    <xf numFmtId="4" fontId="5" fillId="0" borderId="4" xfId="0" applyNumberFormat="1" applyFont="1" applyBorder="1" applyAlignment="1">
      <alignment horizontal="right"/>
    </xf>
    <xf numFmtId="4" fontId="5" fillId="0" borderId="4" xfId="1" applyNumberFormat="1" applyFont="1" applyFill="1" applyBorder="1"/>
    <xf numFmtId="3" fontId="14" fillId="0" borderId="4" xfId="0" applyNumberFormat="1" applyFont="1" applyBorder="1"/>
    <xf numFmtId="41" fontId="14" fillId="0" borderId="4" xfId="1" applyFont="1" applyFill="1" applyBorder="1" applyAlignment="1">
      <alignment horizontal="center"/>
    </xf>
    <xf numFmtId="0" fontId="14" fillId="0" borderId="4" xfId="0" applyFont="1" applyBorder="1" applyAlignment="1">
      <alignment horizontal="center"/>
    </xf>
    <xf numFmtId="4" fontId="15" fillId="0" borderId="15" xfId="0" applyNumberFormat="1" applyFont="1" applyBorder="1" applyAlignment="1">
      <alignment horizontal="right" vertical="center"/>
    </xf>
    <xf numFmtId="4" fontId="15" fillId="0" borderId="19" xfId="1" applyNumberFormat="1" applyFont="1" applyFill="1" applyBorder="1"/>
    <xf numFmtId="41" fontId="15" fillId="0" borderId="15" xfId="1" applyFont="1" applyFill="1" applyBorder="1" applyAlignment="1">
      <alignment horizontal="right" vertical="center"/>
    </xf>
    <xf numFmtId="0" fontId="5" fillId="0" borderId="17" xfId="0" applyFont="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41" fontId="10" fillId="0" borderId="4" xfId="1" applyFont="1" applyFill="1" applyBorder="1" applyAlignment="1">
      <alignment horizontal="right" vertical="center"/>
    </xf>
    <xf numFmtId="168" fontId="10" fillId="0" borderId="4" xfId="0" applyNumberFormat="1" applyFont="1" applyBorder="1" applyAlignment="1">
      <alignment horizontal="right"/>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167" fontId="14" fillId="0" borderId="1" xfId="4" applyNumberFormat="1" applyFont="1" applyBorder="1" applyAlignment="1">
      <alignment vertical="center"/>
    </xf>
    <xf numFmtId="41" fontId="5" fillId="0" borderId="11" xfId="1" applyFont="1" applyBorder="1" applyAlignment="1">
      <alignment horizontal="right" vertical="center"/>
    </xf>
    <xf numFmtId="41" fontId="14" fillId="0" borderId="1" xfId="1" applyFont="1" applyBorder="1" applyAlignment="1">
      <alignment vertical="center" wrapText="1"/>
    </xf>
    <xf numFmtId="41" fontId="15" fillId="0" borderId="18" xfId="1" applyFont="1" applyBorder="1" applyAlignment="1">
      <alignment vertical="center" wrapText="1"/>
    </xf>
    <xf numFmtId="167" fontId="14" fillId="0" borderId="12" xfId="4" applyNumberFormat="1" applyFont="1" applyBorder="1" applyAlignment="1">
      <alignment vertical="center"/>
    </xf>
    <xf numFmtId="0" fontId="9" fillId="0" borderId="12" xfId="0" applyFont="1" applyBorder="1"/>
    <xf numFmtId="167" fontId="26" fillId="0" borderId="12" xfId="4" applyNumberFormat="1" applyFont="1" applyBorder="1" applyAlignment="1">
      <alignment vertical="center"/>
    </xf>
    <xf numFmtId="0" fontId="15" fillId="0" borderId="12" xfId="4" applyFont="1" applyBorder="1" applyAlignment="1">
      <alignment vertical="center"/>
    </xf>
    <xf numFmtId="0" fontId="26" fillId="0" borderId="12" xfId="4" applyFont="1" applyBorder="1" applyAlignment="1">
      <alignment vertical="center"/>
    </xf>
    <xf numFmtId="0" fontId="14" fillId="0" borderId="12" xfId="0" applyFont="1" applyBorder="1"/>
    <xf numFmtId="17" fontId="27" fillId="0" borderId="22" xfId="4" applyNumberFormat="1" applyFont="1" applyBorder="1" applyAlignment="1">
      <alignment horizontal="center" vertical="center" wrapText="1"/>
    </xf>
    <xf numFmtId="41" fontId="10" fillId="0" borderId="11" xfId="1" applyFont="1" applyBorder="1" applyAlignment="1">
      <alignment horizontal="right" vertical="center"/>
    </xf>
    <xf numFmtId="167" fontId="23" fillId="0" borderId="11" xfId="4" applyNumberFormat="1" applyFont="1" applyBorder="1" applyAlignment="1">
      <alignment horizontal="center" vertical="center" wrapText="1"/>
    </xf>
    <xf numFmtId="41" fontId="23" fillId="0" borderId="15" xfId="1" applyFont="1" applyBorder="1" applyAlignment="1">
      <alignment horizontal="right"/>
    </xf>
    <xf numFmtId="0" fontId="5" fillId="0" borderId="31" xfId="0" applyFont="1" applyBorder="1"/>
    <xf numFmtId="0" fontId="5" fillId="0" borderId="32" xfId="0" applyFont="1" applyBorder="1"/>
    <xf numFmtId="41" fontId="5" fillId="0" borderId="32" xfId="1" applyFont="1" applyFill="1" applyBorder="1"/>
    <xf numFmtId="41" fontId="5" fillId="0" borderId="32" xfId="0" applyNumberFormat="1" applyFont="1" applyBorder="1"/>
    <xf numFmtId="0" fontId="5" fillId="0" borderId="32" xfId="0" applyFont="1" applyBorder="1" applyAlignment="1">
      <alignment horizontal="center"/>
    </xf>
    <xf numFmtId="41" fontId="5" fillId="0" borderId="32" xfId="1" applyFont="1" applyBorder="1" applyAlignment="1">
      <alignment horizontal="center"/>
    </xf>
    <xf numFmtId="41" fontId="5" fillId="0" borderId="32" xfId="1" applyFont="1" applyBorder="1"/>
    <xf numFmtId="10" fontId="5" fillId="0" borderId="32" xfId="2" applyNumberFormat="1" applyFont="1" applyBorder="1"/>
    <xf numFmtId="10" fontId="5" fillId="0" borderId="33" xfId="2" applyNumberFormat="1" applyFont="1" applyBorder="1"/>
    <xf numFmtId="41" fontId="5" fillId="0" borderId="4" xfId="1" applyFont="1" applyFill="1" applyBorder="1"/>
    <xf numFmtId="41" fontId="15" fillId="0" borderId="4" xfId="1" applyFont="1" applyFill="1" applyBorder="1"/>
    <xf numFmtId="0" fontId="15" fillId="0" borderId="4" xfId="1" applyNumberFormat="1" applyFont="1" applyFill="1" applyBorder="1" applyAlignment="1">
      <alignment horizontal="center"/>
    </xf>
    <xf numFmtId="41" fontId="15" fillId="0" borderId="4" xfId="1" applyFont="1" applyFill="1" applyBorder="1" applyAlignment="1">
      <alignment horizontal="center"/>
    </xf>
    <xf numFmtId="0" fontId="5" fillId="0" borderId="35" xfId="0" applyFont="1" applyBorder="1"/>
    <xf numFmtId="0" fontId="5" fillId="0" borderId="36" xfId="0" applyFont="1" applyBorder="1"/>
    <xf numFmtId="41" fontId="15" fillId="0" borderId="36" xfId="1" applyFont="1" applyFill="1" applyBorder="1"/>
    <xf numFmtId="41" fontId="5" fillId="0" borderId="36" xfId="0" applyNumberFormat="1" applyFont="1" applyBorder="1"/>
    <xf numFmtId="0" fontId="5" fillId="0" borderId="36" xfId="0" applyFont="1" applyBorder="1" applyAlignment="1">
      <alignment horizontal="center"/>
    </xf>
    <xf numFmtId="0" fontId="5" fillId="0" borderId="36" xfId="1" applyNumberFormat="1" applyFont="1" applyBorder="1" applyAlignment="1">
      <alignment horizontal="center"/>
    </xf>
    <xf numFmtId="41" fontId="5" fillId="0" borderId="36" xfId="1" applyFont="1" applyBorder="1" applyAlignment="1">
      <alignment horizontal="center"/>
    </xf>
    <xf numFmtId="41" fontId="5" fillId="0" borderId="36" xfId="1" applyFont="1" applyBorder="1"/>
    <xf numFmtId="10" fontId="5" fillId="0" borderId="36" xfId="2" applyNumberFormat="1" applyFont="1" applyBorder="1"/>
    <xf numFmtId="170" fontId="5" fillId="0" borderId="37" xfId="2" applyNumberFormat="1" applyFont="1" applyBorder="1"/>
    <xf numFmtId="41" fontId="10" fillId="0" borderId="28" xfId="1" applyFont="1" applyBorder="1" applyAlignment="1">
      <alignment vertical="center"/>
    </xf>
    <xf numFmtId="9" fontId="10" fillId="0" borderId="28" xfId="2" applyFont="1" applyBorder="1" applyAlignment="1">
      <alignment vertical="center"/>
    </xf>
    <xf numFmtId="0" fontId="5" fillId="0" borderId="34" xfId="0" applyFont="1" applyBorder="1"/>
    <xf numFmtId="41" fontId="5" fillId="0" borderId="4" xfId="0" applyNumberFormat="1" applyFont="1" applyBorder="1"/>
    <xf numFmtId="0" fontId="5" fillId="0" borderId="4" xfId="0" applyFont="1" applyBorder="1" applyAlignment="1">
      <alignment horizontal="center"/>
    </xf>
    <xf numFmtId="41" fontId="5" fillId="0" borderId="4" xfId="1" applyFont="1" applyFill="1" applyBorder="1" applyAlignment="1">
      <alignment horizontal="center"/>
    </xf>
    <xf numFmtId="10" fontId="5" fillId="0" borderId="4" xfId="2" applyNumberFormat="1" applyFont="1" applyFill="1" applyBorder="1"/>
    <xf numFmtId="170" fontId="5" fillId="0" borderId="16" xfId="2" applyNumberFormat="1" applyFont="1" applyFill="1" applyBorder="1"/>
    <xf numFmtId="10" fontId="5" fillId="0" borderId="16" xfId="2" applyNumberFormat="1" applyFont="1" applyFill="1" applyBorder="1"/>
    <xf numFmtId="0" fontId="5" fillId="0" borderId="4" xfId="1" applyNumberFormat="1" applyFont="1" applyFill="1" applyBorder="1" applyAlignment="1">
      <alignment horizontal="center"/>
    </xf>
    <xf numFmtId="0" fontId="15" fillId="0" borderId="4" xfId="0" applyFont="1" applyBorder="1"/>
    <xf numFmtId="0" fontId="15" fillId="0" borderId="34" xfId="0" applyFont="1" applyBorder="1"/>
    <xf numFmtId="41" fontId="15" fillId="0" borderId="4" xfId="0" applyNumberFormat="1" applyFont="1" applyBorder="1"/>
    <xf numFmtId="0" fontId="15" fillId="0" borderId="4" xfId="0" applyFont="1" applyBorder="1" applyAlignment="1">
      <alignment horizontal="center"/>
    </xf>
    <xf numFmtId="41" fontId="5" fillId="0" borderId="15" xfId="1" applyFont="1" applyFill="1" applyBorder="1"/>
    <xf numFmtId="0" fontId="10" fillId="0" borderId="18" xfId="0" applyFont="1" applyBorder="1" applyAlignment="1">
      <alignment vertical="center"/>
    </xf>
    <xf numFmtId="41" fontId="10" fillId="0" borderId="15" xfId="1" applyFont="1" applyBorder="1" applyAlignment="1">
      <alignment horizontal="right"/>
    </xf>
    <xf numFmtId="4" fontId="5" fillId="0" borderId="19" xfId="0" applyNumberFormat="1" applyFont="1" applyBorder="1" applyAlignment="1">
      <alignment horizontal="right"/>
    </xf>
    <xf numFmtId="3" fontId="5" fillId="0" borderId="17" xfId="0" applyNumberFormat="1" applyFont="1" applyBorder="1" applyAlignment="1">
      <alignment horizontal="left" vertical="center"/>
    </xf>
    <xf numFmtId="3" fontId="15" fillId="0" borderId="17" xfId="0" applyNumberFormat="1" applyFont="1" applyBorder="1" applyAlignment="1">
      <alignment horizontal="right" vertical="center"/>
    </xf>
    <xf numFmtId="3" fontId="15" fillId="0" borderId="18" xfId="0" applyNumberFormat="1" applyFont="1" applyBorder="1" applyAlignment="1">
      <alignment horizontal="center" vertical="center"/>
    </xf>
    <xf numFmtId="3" fontId="15" fillId="0" borderId="17" xfId="0" applyNumberFormat="1" applyFont="1" applyBorder="1" applyAlignment="1">
      <alignment horizontal="center" vertical="center"/>
    </xf>
    <xf numFmtId="3" fontId="5" fillId="0" borderId="19" xfId="0" applyNumberFormat="1" applyFont="1" applyBorder="1" applyAlignment="1">
      <alignment horizontal="left" vertical="center"/>
    </xf>
    <xf numFmtId="3" fontId="15" fillId="0" borderId="19" xfId="0" applyNumberFormat="1" applyFont="1" applyBorder="1" applyAlignment="1">
      <alignment horizontal="right" vertical="center"/>
    </xf>
    <xf numFmtId="3" fontId="15" fillId="0" borderId="12" xfId="0" applyNumberFormat="1" applyFont="1" applyBorder="1" applyAlignment="1">
      <alignment horizontal="center" vertical="center"/>
    </xf>
    <xf numFmtId="3" fontId="15" fillId="0" borderId="19" xfId="0" applyNumberFormat="1" applyFont="1" applyBorder="1" applyAlignment="1">
      <alignment horizontal="center" vertical="center"/>
    </xf>
    <xf numFmtId="41" fontId="30" fillId="0" borderId="12" xfId="1" applyFont="1" applyFill="1" applyBorder="1" applyAlignment="1">
      <alignment horizontal="center" vertical="center"/>
    </xf>
    <xf numFmtId="3" fontId="5" fillId="0" borderId="17" xfId="0" applyNumberFormat="1" applyFont="1" applyBorder="1" applyAlignment="1">
      <alignment horizontal="right"/>
    </xf>
    <xf numFmtId="3" fontId="5" fillId="0" borderId="19" xfId="0" applyNumberFormat="1" applyFont="1" applyBorder="1" applyAlignment="1">
      <alignment horizontal="right"/>
    </xf>
    <xf numFmtId="41" fontId="24" fillId="0" borderId="17" xfId="1" applyFont="1" applyBorder="1" applyAlignment="1">
      <alignment horizontal="center"/>
    </xf>
    <xf numFmtId="41" fontId="5" fillId="0" borderId="18" xfId="1" applyFont="1" applyBorder="1"/>
    <xf numFmtId="41" fontId="5" fillId="0" borderId="12" xfId="1" applyFont="1" applyBorder="1"/>
    <xf numFmtId="41" fontId="10" fillId="0" borderId="29" xfId="1" applyFont="1" applyFill="1" applyBorder="1" applyAlignment="1">
      <alignment horizontal="right" vertical="center"/>
    </xf>
    <xf numFmtId="17" fontId="5" fillId="0" borderId="0" xfId="0" applyNumberFormat="1" applyFont="1"/>
    <xf numFmtId="3" fontId="15" fillId="0" borderId="21" xfId="0" applyNumberFormat="1" applyFont="1" applyBorder="1" applyAlignment="1">
      <alignment horizontal="center" vertical="center"/>
    </xf>
    <xf numFmtId="41" fontId="15" fillId="0" borderId="15" xfId="1" applyFont="1" applyFill="1" applyBorder="1" applyAlignment="1">
      <alignment horizontal="center" vertical="center"/>
    </xf>
    <xf numFmtId="169" fontId="10" fillId="0" borderId="0" xfId="1" applyNumberFormat="1" applyFont="1" applyBorder="1"/>
    <xf numFmtId="168" fontId="10" fillId="0" borderId="4" xfId="0" applyNumberFormat="1" applyFont="1" applyBorder="1" applyAlignment="1">
      <alignment horizontal="center"/>
    </xf>
    <xf numFmtId="168" fontId="10" fillId="0" borderId="15" xfId="1" applyNumberFormat="1" applyFont="1" applyBorder="1" applyAlignment="1">
      <alignment horizontal="center"/>
    </xf>
    <xf numFmtId="41" fontId="10" fillId="0" borderId="15" xfId="1" applyFont="1" applyFill="1" applyBorder="1" applyAlignment="1">
      <alignment horizontal="center"/>
    </xf>
    <xf numFmtId="169" fontId="10" fillId="0" borderId="2" xfId="1" applyNumberFormat="1" applyFont="1" applyBorder="1"/>
    <xf numFmtId="0" fontId="5" fillId="0" borderId="2" xfId="0" applyFont="1" applyBorder="1"/>
    <xf numFmtId="41" fontId="5" fillId="0" borderId="3" xfId="1" applyFont="1" applyBorder="1"/>
    <xf numFmtId="0" fontId="10" fillId="0" borderId="15" xfId="0" applyFont="1" applyBorder="1" applyAlignment="1">
      <alignment horizontal="left"/>
    </xf>
    <xf numFmtId="0" fontId="10" fillId="0" borderId="4" xfId="0" applyFont="1" applyBorder="1" applyAlignment="1">
      <alignment horizontal="left"/>
    </xf>
    <xf numFmtId="0" fontId="10" fillId="0" borderId="38" xfId="0" applyFont="1" applyBorder="1" applyAlignment="1">
      <alignment horizontal="left"/>
    </xf>
    <xf numFmtId="41" fontId="10" fillId="0" borderId="38" xfId="1" applyFont="1" applyBorder="1" applyAlignment="1">
      <alignment horizontal="center"/>
    </xf>
    <xf numFmtId="0" fontId="10" fillId="0" borderId="39" xfId="0" applyFont="1" applyBorder="1" applyAlignment="1">
      <alignment horizontal="left"/>
    </xf>
    <xf numFmtId="0" fontId="32" fillId="0" borderId="0" xfId="0" applyFont="1"/>
    <xf numFmtId="14" fontId="5" fillId="0" borderId="0" xfId="0" applyNumberFormat="1" applyFont="1" applyAlignment="1">
      <alignment horizontal="center" vertical="center"/>
    </xf>
    <xf numFmtId="41" fontId="5" fillId="0" borderId="0" xfId="1" applyFont="1" applyBorder="1" applyAlignment="1">
      <alignment horizontal="center" vertical="center"/>
    </xf>
    <xf numFmtId="168" fontId="5" fillId="0" borderId="17" xfId="1" applyNumberFormat="1" applyFont="1" applyBorder="1" applyAlignment="1">
      <alignment horizontal="center" vertical="center"/>
    </xf>
    <xf numFmtId="14" fontId="5" fillId="0" borderId="19" xfId="0" applyNumberFormat="1" applyFont="1" applyBorder="1" applyAlignment="1">
      <alignment horizontal="center" vertical="center"/>
    </xf>
    <xf numFmtId="0" fontId="5" fillId="0" borderId="19" xfId="0" applyFont="1" applyBorder="1" applyAlignment="1">
      <alignment horizontal="center" vertical="center"/>
    </xf>
    <xf numFmtId="168" fontId="5" fillId="0" borderId="19" xfId="1" applyNumberFormat="1" applyFont="1" applyBorder="1" applyAlignment="1">
      <alignment horizontal="center" vertical="center"/>
    </xf>
    <xf numFmtId="14"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168" fontId="5" fillId="0" borderId="15" xfId="1" applyNumberFormat="1" applyFont="1" applyBorder="1" applyAlignment="1">
      <alignment horizontal="center" vertical="center"/>
    </xf>
    <xf numFmtId="168" fontId="10" fillId="0" borderId="2" xfId="0" applyNumberFormat="1" applyFont="1" applyBorder="1" applyAlignment="1">
      <alignment horizontal="center"/>
    </xf>
    <xf numFmtId="168" fontId="5" fillId="0" borderId="2" xfId="1" applyNumberFormat="1" applyFont="1" applyBorder="1"/>
    <xf numFmtId="0" fontId="5" fillId="0" borderId="3" xfId="0" applyFont="1" applyBorder="1"/>
    <xf numFmtId="168" fontId="10" fillId="0" borderId="0" xfId="1" applyNumberFormat="1" applyFont="1" applyBorder="1"/>
    <xf numFmtId="41" fontId="5" fillId="0" borderId="0" xfId="1" applyFont="1" applyFill="1" applyBorder="1"/>
    <xf numFmtId="14" fontId="10" fillId="0" borderId="40" xfId="0" applyNumberFormat="1" applyFont="1" applyBorder="1" applyAlignment="1">
      <alignment horizontal="center" vertical="center"/>
    </xf>
    <xf numFmtId="41" fontId="5" fillId="0" borderId="17" xfId="1" applyFont="1" applyBorder="1" applyAlignment="1">
      <alignment horizontal="right"/>
    </xf>
    <xf numFmtId="41" fontId="5" fillId="0" borderId="15" xfId="1" applyFont="1" applyFill="1" applyBorder="1" applyAlignment="1">
      <alignment horizontal="center" vertical="center"/>
    </xf>
    <xf numFmtId="41" fontId="10" fillId="0" borderId="15" xfId="1" applyFont="1" applyFill="1" applyBorder="1" applyAlignment="1">
      <alignment horizontal="center" vertical="center"/>
    </xf>
    <xf numFmtId="0" fontId="10" fillId="0" borderId="18" xfId="0" applyFont="1" applyBorder="1" applyAlignment="1">
      <alignment horizontal="left" vertical="center"/>
    </xf>
    <xf numFmtId="14" fontId="10" fillId="0" borderId="22" xfId="0" applyNumberFormat="1" applyFont="1" applyBorder="1" applyAlignment="1">
      <alignment horizontal="center" vertical="center"/>
    </xf>
    <xf numFmtId="0" fontId="5" fillId="0" borderId="12" xfId="0" applyFont="1" applyBorder="1" applyAlignment="1">
      <alignment horizontal="left"/>
    </xf>
    <xf numFmtId="41" fontId="5" fillId="0" borderId="11" xfId="1" applyFont="1" applyBorder="1" applyAlignment="1">
      <alignment horizontal="left"/>
    </xf>
    <xf numFmtId="0" fontId="10" fillId="0" borderId="12" xfId="0" applyFont="1" applyBorder="1" applyAlignment="1">
      <alignment horizontal="left"/>
    </xf>
    <xf numFmtId="41" fontId="5" fillId="0" borderId="19" xfId="1" applyFont="1" applyBorder="1" applyAlignment="1">
      <alignment horizontal="left"/>
    </xf>
    <xf numFmtId="41" fontId="10" fillId="0" borderId="11" xfId="1" applyFont="1" applyBorder="1" applyAlignment="1">
      <alignment horizontal="left"/>
    </xf>
    <xf numFmtId="41" fontId="10" fillId="0" borderId="4" xfId="1" applyFont="1" applyBorder="1" applyAlignment="1">
      <alignment horizontal="left"/>
    </xf>
    <xf numFmtId="41" fontId="10" fillId="0" borderId="19" xfId="1" applyFont="1" applyBorder="1" applyAlignment="1">
      <alignment horizontal="left"/>
    </xf>
    <xf numFmtId="168" fontId="5" fillId="0" borderId="11" xfId="1" applyNumberFormat="1" applyFont="1" applyBorder="1" applyAlignment="1">
      <alignment horizontal="left"/>
    </xf>
    <xf numFmtId="0" fontId="10" fillId="0" borderId="12" xfId="0" applyFont="1" applyBorder="1"/>
    <xf numFmtId="168" fontId="10" fillId="0" borderId="11" xfId="1" applyNumberFormat="1" applyFont="1" applyBorder="1" applyAlignment="1">
      <alignment horizontal="left"/>
    </xf>
    <xf numFmtId="0" fontId="33" fillId="0" borderId="12" xfId="0" applyFont="1" applyBorder="1" applyAlignment="1">
      <alignment horizontal="left" vertical="center"/>
    </xf>
    <xf numFmtId="168" fontId="33" fillId="0" borderId="11" xfId="1" applyNumberFormat="1" applyFont="1" applyBorder="1" applyAlignment="1">
      <alignment horizontal="left"/>
    </xf>
    <xf numFmtId="0" fontId="10" fillId="0" borderId="4" xfId="0" applyFont="1" applyBorder="1" applyAlignment="1">
      <alignment horizontal="left" vertical="center"/>
    </xf>
    <xf numFmtId="0" fontId="10" fillId="0" borderId="12" xfId="0" applyFont="1" applyBorder="1" applyAlignment="1">
      <alignment horizontal="left" vertical="center"/>
    </xf>
    <xf numFmtId="0" fontId="5" fillId="0" borderId="0" xfId="0" applyFont="1" applyAlignment="1">
      <alignment horizontal="left" vertical="center" wrapText="1"/>
    </xf>
    <xf numFmtId="169" fontId="24" fillId="0" borderId="19" xfId="1" applyNumberFormat="1" applyFont="1" applyBorder="1" applyAlignment="1">
      <alignment horizontal="center"/>
    </xf>
    <xf numFmtId="169" fontId="24" fillId="0" borderId="15" xfId="1" applyNumberFormat="1" applyFont="1" applyBorder="1" applyAlignment="1">
      <alignment horizontal="center"/>
    </xf>
    <xf numFmtId="167" fontId="23" fillId="0" borderId="18" xfId="4" applyNumberFormat="1" applyFont="1" applyBorder="1" applyAlignment="1">
      <alignment vertical="center"/>
    </xf>
    <xf numFmtId="167" fontId="24" fillId="0" borderId="12" xfId="4" applyNumberFormat="1" applyFont="1" applyBorder="1" applyAlignment="1">
      <alignment vertical="center"/>
    </xf>
    <xf numFmtId="167" fontId="23" fillId="0" borderId="12" xfId="4" applyNumberFormat="1" applyFont="1" applyBorder="1" applyAlignment="1">
      <alignment vertical="center"/>
    </xf>
    <xf numFmtId="167" fontId="24" fillId="0" borderId="21" xfId="4" applyNumberFormat="1" applyFont="1" applyBorder="1" applyAlignment="1">
      <alignment vertical="center"/>
    </xf>
    <xf numFmtId="41" fontId="23" fillId="0" borderId="0" xfId="1" applyFont="1" applyBorder="1" applyAlignment="1">
      <alignment horizontal="center"/>
    </xf>
    <xf numFmtId="167" fontId="23" fillId="0" borderId="19" xfId="4" applyNumberFormat="1" applyFont="1" applyBorder="1" applyAlignment="1">
      <alignment horizontal="center"/>
    </xf>
    <xf numFmtId="167" fontId="23" fillId="0" borderId="15" xfId="4" applyNumberFormat="1" applyFont="1" applyBorder="1" applyAlignment="1">
      <alignment horizontal="center"/>
    </xf>
    <xf numFmtId="41" fontId="23" fillId="0" borderId="5" xfId="1" applyFont="1" applyBorder="1" applyAlignment="1">
      <alignment horizontal="center"/>
    </xf>
    <xf numFmtId="168" fontId="5" fillId="0" borderId="0" xfId="1" applyNumberFormat="1" applyFont="1" applyBorder="1" applyAlignment="1">
      <alignment horizontal="center" vertical="center"/>
    </xf>
    <xf numFmtId="168" fontId="10" fillId="0" borderId="4" xfId="1" applyNumberFormat="1" applyFont="1" applyBorder="1" applyAlignment="1">
      <alignment horizontal="center" vertical="center"/>
    </xf>
    <xf numFmtId="41" fontId="10" fillId="0" borderId="3" xfId="1" applyFont="1" applyBorder="1" applyAlignment="1">
      <alignment horizontal="center" vertical="center"/>
    </xf>
    <xf numFmtId="0" fontId="10" fillId="0" borderId="1" xfId="0" applyFont="1" applyBorder="1" applyAlignment="1">
      <alignment horizontal="left" vertical="center" wrapText="1"/>
    </xf>
    <xf numFmtId="168" fontId="10" fillId="0" borderId="3" xfId="1" applyNumberFormat="1" applyFont="1" applyBorder="1" applyAlignment="1">
      <alignment horizontal="center" vertical="center"/>
    </xf>
    <xf numFmtId="41" fontId="24" fillId="0" borderId="19" xfId="1" applyFont="1" applyFill="1" applyBorder="1" applyAlignment="1">
      <alignment horizontal="center"/>
    </xf>
    <xf numFmtId="41" fontId="24" fillId="0" borderId="11" xfId="1" applyFont="1" applyFill="1" applyBorder="1" applyAlignment="1">
      <alignment horizontal="center"/>
    </xf>
    <xf numFmtId="41" fontId="23" fillId="0" borderId="19" xfId="1" applyFont="1" applyFill="1" applyBorder="1" applyAlignment="1">
      <alignment horizontal="right"/>
    </xf>
    <xf numFmtId="41" fontId="23" fillId="0" borderId="11" xfId="1" applyFont="1" applyFill="1" applyBorder="1" applyAlignment="1">
      <alignment horizontal="center"/>
    </xf>
    <xf numFmtId="41" fontId="24" fillId="0" borderId="0" xfId="1" applyFont="1" applyFill="1" applyBorder="1" applyAlignment="1">
      <alignment horizontal="center"/>
    </xf>
    <xf numFmtId="0" fontId="15" fillId="0" borderId="12" xfId="0" applyFont="1" applyBorder="1" applyAlignment="1">
      <alignment horizontal="left" vertical="top"/>
    </xf>
    <xf numFmtId="167" fontId="23" fillId="0" borderId="19" xfId="4" applyNumberFormat="1" applyFont="1" applyBorder="1" applyAlignment="1">
      <alignment horizontal="center" vertical="center"/>
    </xf>
    <xf numFmtId="14" fontId="23" fillId="0" borderId="4" xfId="4" applyNumberFormat="1" applyFont="1" applyBorder="1" applyAlignment="1">
      <alignment horizontal="center" vertical="center"/>
    </xf>
    <xf numFmtId="14" fontId="23" fillId="0" borderId="4" xfId="4" quotePrefix="1" applyNumberFormat="1" applyFont="1" applyBorder="1" applyAlignment="1">
      <alignment horizontal="center" vertical="center"/>
    </xf>
    <xf numFmtId="14" fontId="23" fillId="0" borderId="3" xfId="4" applyNumberFormat="1" applyFont="1" applyBorder="1" applyAlignment="1">
      <alignment horizontal="center" vertical="center" wrapText="1"/>
    </xf>
    <xf numFmtId="14" fontId="23" fillId="0" borderId="4" xfId="4" applyNumberFormat="1" applyFont="1" applyBorder="1" applyAlignment="1">
      <alignment horizontal="center" vertical="center" wrapText="1"/>
    </xf>
    <xf numFmtId="14" fontId="23" fillId="0" borderId="0" xfId="4" applyNumberFormat="1" applyFont="1" applyAlignment="1">
      <alignment horizontal="center" vertical="center" wrapText="1"/>
    </xf>
    <xf numFmtId="169" fontId="5" fillId="0" borderId="0" xfId="0" applyNumberFormat="1" applyFont="1"/>
    <xf numFmtId="167" fontId="23" fillId="0" borderId="11" xfId="4" applyNumberFormat="1" applyFont="1" applyBorder="1" applyAlignment="1">
      <alignment horizontal="right" vertical="center" wrapText="1"/>
    </xf>
    <xf numFmtId="0" fontId="5" fillId="0" borderId="12" xfId="0" applyFont="1" applyBorder="1" applyAlignment="1">
      <alignment vertical="center"/>
    </xf>
    <xf numFmtId="168" fontId="34" fillId="0" borderId="11" xfId="1" applyNumberFormat="1" applyFont="1" applyBorder="1" applyAlignment="1">
      <alignment horizontal="left"/>
    </xf>
    <xf numFmtId="14" fontId="5" fillId="0" borderId="15" xfId="0" applyNumberFormat="1" applyFont="1" applyBorder="1"/>
    <xf numFmtId="41" fontId="5" fillId="0" borderId="19" xfId="1" applyFont="1" applyBorder="1" applyAlignment="1">
      <alignment horizontal="center" vertical="center"/>
    </xf>
    <xf numFmtId="41" fontId="5" fillId="0" borderId="15" xfId="1" applyFont="1" applyBorder="1" applyAlignment="1">
      <alignment horizontal="center" vertical="center"/>
    </xf>
    <xf numFmtId="41" fontId="5" fillId="0" borderId="15" xfId="1" applyFont="1" applyFill="1" applyBorder="1" applyAlignment="1">
      <alignment horizontal="left" vertical="center"/>
    </xf>
    <xf numFmtId="10" fontId="5" fillId="0" borderId="15" xfId="0" applyNumberFormat="1" applyFont="1" applyBorder="1" applyAlignment="1">
      <alignment horizontal="center" vertical="center"/>
    </xf>
    <xf numFmtId="0" fontId="5" fillId="0" borderId="15" xfId="0" applyFont="1" applyBorder="1" applyAlignment="1">
      <alignment horizontal="left" vertical="center"/>
    </xf>
    <xf numFmtId="0" fontId="11" fillId="0" borderId="0" xfId="0" applyFont="1"/>
    <xf numFmtId="0" fontId="10" fillId="0" borderId="14" xfId="0" applyFont="1" applyBorder="1"/>
    <xf numFmtId="0" fontId="5" fillId="0" borderId="17" xfId="0" applyFont="1" applyBorder="1" applyAlignment="1">
      <alignment wrapText="1"/>
    </xf>
    <xf numFmtId="0" fontId="5" fillId="0" borderId="19" xfId="0" applyFont="1" applyBorder="1" applyAlignment="1">
      <alignment wrapText="1"/>
    </xf>
    <xf numFmtId="0" fontId="5" fillId="0" borderId="15" xfId="0" applyFont="1" applyBorder="1" applyAlignment="1">
      <alignment wrapText="1"/>
    </xf>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left"/>
    </xf>
    <xf numFmtId="0" fontId="10" fillId="0" borderId="0" xfId="0" applyFont="1" applyAlignment="1">
      <alignment horizontal="left" wrapText="1"/>
    </xf>
    <xf numFmtId="165" fontId="10" fillId="0" borderId="1" xfId="1" applyNumberFormat="1" applyFont="1" applyBorder="1" applyAlignment="1">
      <alignment horizontal="center"/>
    </xf>
    <xf numFmtId="165" fontId="10" fillId="0" borderId="3" xfId="1" applyNumberFormat="1" applyFont="1" applyBorder="1" applyAlignment="1">
      <alignment horizontal="center"/>
    </xf>
    <xf numFmtId="0" fontId="5" fillId="0" borderId="0" xfId="0" applyFont="1" applyAlignment="1">
      <alignment horizontal="justify" wrapText="1"/>
    </xf>
    <xf numFmtId="0" fontId="10" fillId="0" borderId="0" xfId="0" applyFont="1" applyAlignment="1">
      <alignment horizontal="left" vertical="center" wrapText="1"/>
    </xf>
    <xf numFmtId="0" fontId="10" fillId="0" borderId="0" xfId="0" applyFont="1" applyAlignment="1">
      <alignment horizontal="center"/>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2" fillId="0" borderId="0" xfId="4" applyFont="1" applyAlignment="1">
      <alignment horizontal="center"/>
    </xf>
    <xf numFmtId="0" fontId="23" fillId="0" borderId="0" xfId="4" applyFont="1" applyAlignment="1">
      <alignment horizontal="center"/>
    </xf>
    <xf numFmtId="0" fontId="31" fillId="0" borderId="18"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1" xfId="3" applyFont="1" applyFill="1" applyBorder="1" applyAlignment="1">
      <alignment horizontal="center" vertical="center"/>
    </xf>
    <xf numFmtId="0" fontId="31" fillId="0" borderId="17" xfId="3" applyFont="1" applyFill="1" applyBorder="1" applyAlignment="1">
      <alignment horizontal="center" vertical="center"/>
    </xf>
    <xf numFmtId="0" fontId="31" fillId="0" borderId="19" xfId="3" applyFont="1" applyFill="1" applyBorder="1" applyAlignment="1">
      <alignment horizontal="center" vertical="center"/>
    </xf>
    <xf numFmtId="0" fontId="31" fillId="0" borderId="15" xfId="3" applyFont="1" applyFill="1" applyBorder="1" applyAlignment="1">
      <alignment horizontal="center" vertical="center"/>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0" xfId="0" applyFont="1" applyAlignment="1">
      <alignment horizontal="justify" wrapText="1"/>
    </xf>
    <xf numFmtId="0" fontId="30" fillId="0" borderId="0" xfId="0" applyFont="1" applyAlignment="1">
      <alignment horizontal="justify" wrapText="1"/>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0" xfId="0" applyFont="1" applyAlignment="1">
      <alignment horizontal="left" wrapText="1"/>
    </xf>
    <xf numFmtId="0" fontId="15" fillId="0" borderId="0" xfId="0" applyFont="1" applyAlignment="1">
      <alignment horizontal="left" wrapText="1"/>
    </xf>
    <xf numFmtId="0" fontId="15" fillId="0" borderId="0" xfId="0" applyFont="1" applyAlignment="1">
      <alignment horizontal="left" vertical="top" wrapText="1"/>
    </xf>
    <xf numFmtId="0" fontId="17" fillId="0" borderId="0" xfId="0" applyFont="1" applyAlignment="1">
      <alignment horizontal="center" vertical="center"/>
    </xf>
    <xf numFmtId="0" fontId="12" fillId="0" borderId="0" xfId="0" applyFont="1" applyAlignment="1">
      <alignment horizontal="left" vertical="center" wrapText="1"/>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7"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7"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0" xfId="0" applyFont="1" applyAlignment="1">
      <alignment horizontal="center"/>
    </xf>
    <xf numFmtId="0" fontId="10" fillId="3" borderId="6" xfId="0" applyFont="1" applyFill="1" applyBorder="1" applyAlignment="1">
      <alignment horizontal="center"/>
    </xf>
    <xf numFmtId="0" fontId="10" fillId="3" borderId="7" xfId="0" applyFont="1" applyFill="1" applyBorder="1" applyAlignment="1">
      <alignment horizontal="center"/>
    </xf>
    <xf numFmtId="0" fontId="10" fillId="3" borderId="8" xfId="0" applyFont="1" applyFill="1" applyBorder="1" applyAlignment="1">
      <alignment horizontal="center"/>
    </xf>
    <xf numFmtId="0" fontId="10" fillId="3" borderId="3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5" fillId="0" borderId="13" xfId="0" applyFont="1" applyBorder="1"/>
    <xf numFmtId="41" fontId="5" fillId="0" borderId="15" xfId="0" applyNumberFormat="1" applyFont="1" applyBorder="1"/>
    <xf numFmtId="10" fontId="5" fillId="0" borderId="15" xfId="2" applyNumberFormat="1" applyFont="1" applyBorder="1"/>
    <xf numFmtId="10" fontId="5" fillId="0" borderId="41" xfId="2" applyNumberFormat="1" applyFont="1" applyBorder="1"/>
  </cellXfs>
  <cellStyles count="11">
    <cellStyle name="Hipervínculo" xfId="3" builtinId="8"/>
    <cellStyle name="Millares [0]" xfId="1" builtinId="6"/>
    <cellStyle name="Millares [0] 10" xfId="10"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opLeftCell="A2" zoomScaleNormal="100" workbookViewId="0">
      <selection activeCell="B2" sqref="B2:F24"/>
    </sheetView>
  </sheetViews>
  <sheetFormatPr baseColWidth="10" defaultColWidth="9.140625" defaultRowHeight="15" x14ac:dyDescent="0.25"/>
  <cols>
    <col min="1" max="1" width="2.85546875" style="119" customWidth="1"/>
    <col min="2" max="6" width="23" style="119" customWidth="1"/>
    <col min="7" max="7" width="2.85546875" style="119" customWidth="1"/>
    <col min="8" max="16384" width="9.140625" style="119"/>
  </cols>
  <sheetData>
    <row r="2" spans="2:6" x14ac:dyDescent="0.25">
      <c r="B2" s="437" t="s">
        <v>501</v>
      </c>
      <c r="C2" s="438"/>
      <c r="D2" s="438"/>
      <c r="E2" s="438"/>
      <c r="F2" s="439"/>
    </row>
    <row r="3" spans="2:6" x14ac:dyDescent="0.25">
      <c r="B3" s="440"/>
      <c r="C3" s="441"/>
      <c r="D3" s="441"/>
      <c r="E3" s="441"/>
      <c r="F3" s="442"/>
    </row>
    <row r="4" spans="2:6" x14ac:dyDescent="0.25">
      <c r="B4" s="440"/>
      <c r="C4" s="441"/>
      <c r="D4" s="441"/>
      <c r="E4" s="441"/>
      <c r="F4" s="442"/>
    </row>
    <row r="5" spans="2:6" x14ac:dyDescent="0.25">
      <c r="B5" s="440"/>
      <c r="C5" s="441"/>
      <c r="D5" s="441"/>
      <c r="E5" s="441"/>
      <c r="F5" s="442"/>
    </row>
    <row r="6" spans="2:6" x14ac:dyDescent="0.25">
      <c r="B6" s="440"/>
      <c r="C6" s="441"/>
      <c r="D6" s="441"/>
      <c r="E6" s="441"/>
      <c r="F6" s="442"/>
    </row>
    <row r="7" spans="2:6" x14ac:dyDescent="0.25">
      <c r="B7" s="440"/>
      <c r="C7" s="441"/>
      <c r="D7" s="441"/>
      <c r="E7" s="441"/>
      <c r="F7" s="442"/>
    </row>
    <row r="8" spans="2:6" x14ac:dyDescent="0.25">
      <c r="B8" s="440"/>
      <c r="C8" s="441"/>
      <c r="D8" s="441"/>
      <c r="E8" s="441"/>
      <c r="F8" s="442"/>
    </row>
    <row r="9" spans="2:6" x14ac:dyDescent="0.25">
      <c r="B9" s="440"/>
      <c r="C9" s="441"/>
      <c r="D9" s="441"/>
      <c r="E9" s="441"/>
      <c r="F9" s="442"/>
    </row>
    <row r="10" spans="2:6" x14ac:dyDescent="0.25">
      <c r="B10" s="440"/>
      <c r="C10" s="441"/>
      <c r="D10" s="441"/>
      <c r="E10" s="441"/>
      <c r="F10" s="442"/>
    </row>
    <row r="11" spans="2:6" x14ac:dyDescent="0.25">
      <c r="B11" s="440"/>
      <c r="C11" s="441"/>
      <c r="D11" s="441"/>
      <c r="E11" s="441"/>
      <c r="F11" s="442"/>
    </row>
    <row r="12" spans="2:6" x14ac:dyDescent="0.25">
      <c r="B12" s="440"/>
      <c r="C12" s="441"/>
      <c r="D12" s="441"/>
      <c r="E12" s="441"/>
      <c r="F12" s="442"/>
    </row>
    <row r="13" spans="2:6" x14ac:dyDescent="0.25">
      <c r="B13" s="440"/>
      <c r="C13" s="441"/>
      <c r="D13" s="441"/>
      <c r="E13" s="441"/>
      <c r="F13" s="442"/>
    </row>
    <row r="14" spans="2:6" x14ac:dyDescent="0.25">
      <c r="B14" s="440"/>
      <c r="C14" s="441"/>
      <c r="D14" s="441"/>
      <c r="E14" s="441"/>
      <c r="F14" s="442"/>
    </row>
    <row r="15" spans="2:6" x14ac:dyDescent="0.25">
      <c r="B15" s="440"/>
      <c r="C15" s="441"/>
      <c r="D15" s="441"/>
      <c r="E15" s="441"/>
      <c r="F15" s="442"/>
    </row>
    <row r="16" spans="2:6" x14ac:dyDescent="0.25">
      <c r="B16" s="440"/>
      <c r="C16" s="441"/>
      <c r="D16" s="441"/>
      <c r="E16" s="441"/>
      <c r="F16" s="442"/>
    </row>
    <row r="17" spans="2:6" x14ac:dyDescent="0.25">
      <c r="B17" s="440"/>
      <c r="C17" s="441"/>
      <c r="D17" s="441"/>
      <c r="E17" s="441"/>
      <c r="F17" s="442"/>
    </row>
    <row r="18" spans="2:6" x14ac:dyDescent="0.25">
      <c r="B18" s="440"/>
      <c r="C18" s="441"/>
      <c r="D18" s="441"/>
      <c r="E18" s="441"/>
      <c r="F18" s="442"/>
    </row>
    <row r="19" spans="2:6" x14ac:dyDescent="0.25">
      <c r="B19" s="440"/>
      <c r="C19" s="441"/>
      <c r="D19" s="441"/>
      <c r="E19" s="441"/>
      <c r="F19" s="442"/>
    </row>
    <row r="20" spans="2:6" x14ac:dyDescent="0.25">
      <c r="B20" s="440"/>
      <c r="C20" s="441"/>
      <c r="D20" s="441"/>
      <c r="E20" s="441"/>
      <c r="F20" s="442"/>
    </row>
    <row r="21" spans="2:6" x14ac:dyDescent="0.25">
      <c r="B21" s="440"/>
      <c r="C21" s="441"/>
      <c r="D21" s="441"/>
      <c r="E21" s="441"/>
      <c r="F21" s="442"/>
    </row>
    <row r="22" spans="2:6" x14ac:dyDescent="0.25">
      <c r="B22" s="440"/>
      <c r="C22" s="441"/>
      <c r="D22" s="441"/>
      <c r="E22" s="441"/>
      <c r="F22" s="442"/>
    </row>
    <row r="23" spans="2:6" x14ac:dyDescent="0.25">
      <c r="B23" s="440"/>
      <c r="C23" s="441"/>
      <c r="D23" s="441"/>
      <c r="E23" s="441"/>
      <c r="F23" s="442"/>
    </row>
    <row r="24" spans="2:6" x14ac:dyDescent="0.25">
      <c r="B24" s="443"/>
      <c r="C24" s="444"/>
      <c r="D24" s="444"/>
      <c r="E24" s="444"/>
      <c r="F24" s="445"/>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7" sqref="B17"/>
    </sheetView>
  </sheetViews>
  <sheetFormatPr baseColWidth="10" defaultColWidth="11.42578125" defaultRowHeight="15" x14ac:dyDescent="0.25"/>
  <cols>
    <col min="1" max="1" width="2.85546875" style="119" customWidth="1"/>
    <col min="2" max="2" width="68.85546875" style="119" customWidth="1"/>
    <col min="3" max="3" width="11.42578125" style="119"/>
    <col min="4" max="4" width="2.85546875" style="119" customWidth="1"/>
    <col min="5" max="16384" width="11.42578125" style="119"/>
  </cols>
  <sheetData>
    <row r="2" spans="2:3" x14ac:dyDescent="0.25">
      <c r="B2" s="446" t="s">
        <v>0</v>
      </c>
      <c r="C2" s="446"/>
    </row>
    <row r="3" spans="2:3" x14ac:dyDescent="0.25">
      <c r="B3" s="2"/>
    </row>
    <row r="4" spans="2:3" x14ac:dyDescent="0.25">
      <c r="B4" s="1" t="s">
        <v>1</v>
      </c>
      <c r="C4" s="117" t="s">
        <v>2</v>
      </c>
    </row>
    <row r="5" spans="2:3" x14ac:dyDescent="0.25">
      <c r="B5" s="1" t="s">
        <v>3</v>
      </c>
      <c r="C5" s="117" t="s">
        <v>4</v>
      </c>
    </row>
    <row r="6" spans="2:3" x14ac:dyDescent="0.25">
      <c r="B6" s="1" t="s">
        <v>5</v>
      </c>
      <c r="C6" s="117" t="s">
        <v>6</v>
      </c>
    </row>
    <row r="7" spans="2:3" x14ac:dyDescent="0.25">
      <c r="B7" s="1" t="s">
        <v>472</v>
      </c>
      <c r="C7" s="117" t="s">
        <v>7</v>
      </c>
    </row>
    <row r="8" spans="2:3" x14ac:dyDescent="0.25">
      <c r="B8" s="1" t="s">
        <v>8</v>
      </c>
      <c r="C8" s="117" t="s">
        <v>9</v>
      </c>
    </row>
    <row r="9" spans="2:3" x14ac:dyDescent="0.25">
      <c r="B9" s="118" t="s">
        <v>345</v>
      </c>
      <c r="C9" s="117" t="s">
        <v>10</v>
      </c>
    </row>
    <row r="10" spans="2:3" x14ac:dyDescent="0.25">
      <c r="B10" s="118" t="s">
        <v>343</v>
      </c>
      <c r="C10" s="117" t="s">
        <v>11</v>
      </c>
    </row>
    <row r="11" spans="2:3" x14ac:dyDescent="0.25">
      <c r="B11" s="118" t="s">
        <v>12</v>
      </c>
      <c r="C11" s="117" t="s">
        <v>13</v>
      </c>
    </row>
    <row r="12" spans="2:3" x14ac:dyDescent="0.25">
      <c r="B12" s="118" t="s">
        <v>344</v>
      </c>
      <c r="C12" s="117" t="s">
        <v>14</v>
      </c>
    </row>
    <row r="13" spans="2:3" x14ac:dyDescent="0.25">
      <c r="B13" s="118" t="s">
        <v>470</v>
      </c>
      <c r="C13" s="117" t="s">
        <v>15</v>
      </c>
    </row>
    <row r="14" spans="2:3" x14ac:dyDescent="0.25">
      <c r="B14" s="118" t="s">
        <v>360</v>
      </c>
      <c r="C14" s="117" t="s">
        <v>16</v>
      </c>
    </row>
    <row r="15" spans="2:3" x14ac:dyDescent="0.25">
      <c r="B15" s="118" t="s">
        <v>359</v>
      </c>
      <c r="C15" s="117" t="s">
        <v>17</v>
      </c>
    </row>
    <row r="16" spans="2:3" x14ac:dyDescent="0.25">
      <c r="B16" s="118" t="s">
        <v>474</v>
      </c>
      <c r="C16" s="117" t="s">
        <v>18</v>
      </c>
    </row>
    <row r="17" spans="2:3" x14ac:dyDescent="0.25">
      <c r="B17" s="118" t="s">
        <v>358</v>
      </c>
      <c r="C17" s="117" t="s">
        <v>473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3"/>
  <sheetViews>
    <sheetView showGridLines="0" zoomScaleNormal="100" workbookViewId="0">
      <selection activeCell="F1" sqref="F1"/>
    </sheetView>
  </sheetViews>
  <sheetFormatPr baseColWidth="10" defaultColWidth="11.42578125" defaultRowHeight="15" x14ac:dyDescent="0.25"/>
  <cols>
    <col min="1" max="1" width="2.85546875" style="119" customWidth="1"/>
    <col min="2" max="2" width="6.140625" style="119" customWidth="1"/>
    <col min="3" max="3" width="23.140625" style="119" customWidth="1"/>
    <col min="4" max="8" width="22.5703125" style="119" customWidth="1"/>
    <col min="9" max="9" width="2.7109375" style="119" customWidth="1"/>
    <col min="10" max="16384" width="11.42578125" style="119"/>
  </cols>
  <sheetData>
    <row r="1" spans="1:8" x14ac:dyDescent="0.25">
      <c r="A1" s="1" t="s">
        <v>468</v>
      </c>
    </row>
    <row r="2" spans="1:8" x14ac:dyDescent="0.25">
      <c r="B2" s="447" t="s">
        <v>1</v>
      </c>
      <c r="C2" s="447"/>
      <c r="D2" s="447"/>
      <c r="E2" s="447"/>
      <c r="F2" s="447"/>
    </row>
    <row r="3" spans="1:8" x14ac:dyDescent="0.25">
      <c r="B3" s="448" t="s">
        <v>575</v>
      </c>
      <c r="C3" s="448"/>
      <c r="D3" s="448"/>
      <c r="E3" s="448"/>
      <c r="F3" s="448"/>
    </row>
    <row r="4" spans="1:8" x14ac:dyDescent="0.25">
      <c r="B4" s="449" t="s">
        <v>19</v>
      </c>
      <c r="C4" s="449"/>
      <c r="D4" s="449"/>
      <c r="E4" s="449"/>
      <c r="F4" s="449"/>
    </row>
    <row r="5" spans="1:8" x14ac:dyDescent="0.25">
      <c r="B5" s="187"/>
      <c r="C5" s="187"/>
      <c r="D5" s="187"/>
      <c r="E5" s="187"/>
      <c r="F5" s="187"/>
    </row>
    <row r="6" spans="1:8" x14ac:dyDescent="0.25">
      <c r="B6" s="2" t="s">
        <v>20</v>
      </c>
      <c r="E6" s="161" t="s">
        <v>352</v>
      </c>
      <c r="F6" s="161"/>
      <c r="G6" s="161"/>
      <c r="H6" s="161"/>
    </row>
    <row r="7" spans="1:8" x14ac:dyDescent="0.25">
      <c r="B7" s="2" t="s">
        <v>21</v>
      </c>
      <c r="C7" s="2"/>
      <c r="D7" s="2"/>
      <c r="E7" s="119" t="s">
        <v>22</v>
      </c>
    </row>
    <row r="8" spans="1:8" x14ac:dyDescent="0.25">
      <c r="B8" s="2" t="s">
        <v>23</v>
      </c>
      <c r="C8" s="2"/>
      <c r="D8" s="2"/>
      <c r="E8" s="119" t="s">
        <v>24</v>
      </c>
    </row>
    <row r="9" spans="1:8" x14ac:dyDescent="0.25">
      <c r="B9" s="2" t="s">
        <v>25</v>
      </c>
      <c r="C9" s="2"/>
      <c r="D9" s="2"/>
      <c r="E9" s="119" t="s">
        <v>26</v>
      </c>
    </row>
    <row r="10" spans="1:8" x14ac:dyDescent="0.25">
      <c r="B10" s="2" t="s">
        <v>27</v>
      </c>
      <c r="C10" s="2"/>
      <c r="D10" s="2"/>
      <c r="E10" s="119" t="s">
        <v>28</v>
      </c>
    </row>
    <row r="11" spans="1:8" x14ac:dyDescent="0.25">
      <c r="B11" s="2" t="s">
        <v>29</v>
      </c>
      <c r="C11" s="2"/>
      <c r="D11" s="2"/>
      <c r="E11" s="119" t="s">
        <v>30</v>
      </c>
    </row>
    <row r="12" spans="1:8" x14ac:dyDescent="0.25">
      <c r="B12" s="2" t="s">
        <v>31</v>
      </c>
      <c r="C12" s="2"/>
      <c r="D12" s="2"/>
      <c r="E12" s="119" t="s">
        <v>32</v>
      </c>
    </row>
    <row r="13" spans="1:8" x14ac:dyDescent="0.25">
      <c r="B13" s="2" t="s">
        <v>33</v>
      </c>
      <c r="C13" s="2"/>
      <c r="D13" s="2"/>
      <c r="E13" s="119" t="s">
        <v>26</v>
      </c>
    </row>
    <row r="15" spans="1:8" x14ac:dyDescent="0.25">
      <c r="B15" s="449" t="s">
        <v>34</v>
      </c>
      <c r="C15" s="449"/>
      <c r="D15" s="449"/>
      <c r="E15" s="449"/>
      <c r="F15" s="449"/>
    </row>
    <row r="17" spans="2:8" ht="16.5" customHeight="1" x14ac:dyDescent="0.25">
      <c r="B17" s="456" t="s">
        <v>35</v>
      </c>
      <c r="C17" s="456"/>
      <c r="D17" s="456"/>
      <c r="E17" s="456"/>
      <c r="F17" s="456"/>
      <c r="G17" s="456"/>
      <c r="H17" s="456"/>
    </row>
    <row r="18" spans="2:8" x14ac:dyDescent="0.25">
      <c r="B18" s="456"/>
      <c r="C18" s="456"/>
      <c r="D18" s="456"/>
      <c r="E18" s="456"/>
      <c r="F18" s="456"/>
      <c r="G18" s="456"/>
      <c r="H18" s="456"/>
    </row>
    <row r="19" spans="2:8" x14ac:dyDescent="0.25">
      <c r="B19" s="456"/>
      <c r="C19" s="456"/>
      <c r="D19" s="456"/>
      <c r="E19" s="456"/>
      <c r="F19" s="456"/>
      <c r="G19" s="456"/>
      <c r="H19" s="456"/>
    </row>
    <row r="20" spans="2:8" x14ac:dyDescent="0.25">
      <c r="B20" s="456"/>
      <c r="C20" s="456"/>
      <c r="D20" s="456"/>
      <c r="E20" s="456"/>
      <c r="F20" s="456"/>
      <c r="G20" s="456"/>
      <c r="H20" s="456"/>
    </row>
    <row r="21" spans="2:8" x14ac:dyDescent="0.25">
      <c r="B21" s="456"/>
      <c r="C21" s="456"/>
      <c r="D21" s="456"/>
      <c r="E21" s="456"/>
      <c r="F21" s="456"/>
      <c r="G21" s="456"/>
      <c r="H21" s="456"/>
    </row>
    <row r="23" spans="2:8" x14ac:dyDescent="0.25">
      <c r="B23" s="457" t="s">
        <v>36</v>
      </c>
      <c r="C23" s="457"/>
      <c r="D23" s="457"/>
      <c r="E23" s="457"/>
      <c r="F23" s="457"/>
      <c r="G23" s="457"/>
      <c r="H23" s="457"/>
    </row>
    <row r="25" spans="2:8" x14ac:dyDescent="0.25">
      <c r="B25" s="458" t="s">
        <v>37</v>
      </c>
      <c r="C25" s="458"/>
      <c r="D25" s="189"/>
      <c r="E25" s="452" t="s">
        <v>38</v>
      </c>
      <c r="F25" s="452"/>
    </row>
    <row r="26" spans="2:8" x14ac:dyDescent="0.25">
      <c r="B26" s="452" t="s">
        <v>39</v>
      </c>
      <c r="C26" s="452"/>
      <c r="D26" s="190"/>
    </row>
    <row r="27" spans="2:8" x14ac:dyDescent="0.25">
      <c r="B27" s="450" t="s">
        <v>40</v>
      </c>
      <c r="C27" s="450"/>
      <c r="D27" s="161"/>
      <c r="E27" s="451" t="s">
        <v>41</v>
      </c>
      <c r="F27" s="451"/>
    </row>
    <row r="28" spans="2:8" x14ac:dyDescent="0.25">
      <c r="B28" s="450" t="s">
        <v>42</v>
      </c>
      <c r="C28" s="450"/>
      <c r="D28" s="161"/>
      <c r="E28" s="451" t="s">
        <v>43</v>
      </c>
      <c r="F28" s="451"/>
    </row>
    <row r="29" spans="2:8" x14ac:dyDescent="0.25">
      <c r="B29" s="450" t="s">
        <v>44</v>
      </c>
      <c r="C29" s="450"/>
      <c r="D29" s="161"/>
      <c r="E29" s="451" t="s">
        <v>45</v>
      </c>
      <c r="F29" s="451"/>
    </row>
    <row r="30" spans="2:8" x14ac:dyDescent="0.25">
      <c r="B30" s="450" t="s">
        <v>353</v>
      </c>
      <c r="C30" s="450"/>
      <c r="D30" s="161"/>
      <c r="E30" s="188" t="s">
        <v>243</v>
      </c>
      <c r="F30" s="188"/>
    </row>
    <row r="31" spans="2:8" x14ac:dyDescent="0.25">
      <c r="B31" s="453" t="s">
        <v>46</v>
      </c>
      <c r="C31" s="453"/>
      <c r="D31" s="191"/>
      <c r="E31" s="188"/>
      <c r="F31" s="188"/>
    </row>
    <row r="32" spans="2:8" x14ac:dyDescent="0.25">
      <c r="B32" s="450" t="s">
        <v>47</v>
      </c>
      <c r="C32" s="450"/>
      <c r="D32" s="161"/>
      <c r="E32" s="451" t="s">
        <v>48</v>
      </c>
      <c r="F32" s="451"/>
    </row>
    <row r="33" spans="2:8" x14ac:dyDescent="0.25">
      <c r="B33" s="450" t="s">
        <v>49</v>
      </c>
      <c r="C33" s="450"/>
      <c r="D33" s="161"/>
      <c r="E33" s="451" t="s">
        <v>490</v>
      </c>
      <c r="F33" s="451"/>
    </row>
    <row r="34" spans="2:8" x14ac:dyDescent="0.25">
      <c r="B34" s="450" t="s">
        <v>348</v>
      </c>
      <c r="C34" s="450"/>
      <c r="D34" s="161"/>
      <c r="E34" s="451" t="s">
        <v>491</v>
      </c>
      <c r="F34" s="451"/>
    </row>
    <row r="35" spans="2:8" x14ac:dyDescent="0.25">
      <c r="B35" s="450" t="s">
        <v>52</v>
      </c>
      <c r="C35" s="450"/>
      <c r="D35" s="450"/>
      <c r="E35" s="451" t="s">
        <v>492</v>
      </c>
      <c r="F35" s="451"/>
    </row>
    <row r="36" spans="2:8" x14ac:dyDescent="0.25">
      <c r="B36" s="450" t="s">
        <v>349</v>
      </c>
      <c r="C36" s="450"/>
      <c r="D36" s="161"/>
      <c r="E36" s="451" t="s">
        <v>493</v>
      </c>
      <c r="F36" s="451"/>
    </row>
    <row r="37" spans="2:8" x14ac:dyDescent="0.25">
      <c r="B37" s="450" t="s">
        <v>54</v>
      </c>
      <c r="C37" s="450"/>
      <c r="D37" s="161"/>
      <c r="E37" s="451" t="s">
        <v>494</v>
      </c>
      <c r="F37" s="451"/>
    </row>
    <row r="39" spans="2:8" x14ac:dyDescent="0.25">
      <c r="B39" s="190" t="s">
        <v>55</v>
      </c>
    </row>
    <row r="41" spans="2:8" ht="16.5" customHeight="1" x14ac:dyDescent="0.25">
      <c r="B41" s="456" t="s">
        <v>522</v>
      </c>
      <c r="C41" s="456"/>
      <c r="D41" s="456"/>
      <c r="E41" s="456"/>
      <c r="F41" s="456"/>
      <c r="G41" s="456"/>
      <c r="H41" s="456"/>
    </row>
    <row r="42" spans="2:8" ht="25.5" customHeight="1" x14ac:dyDescent="0.25">
      <c r="B42" s="456"/>
      <c r="C42" s="456"/>
      <c r="D42" s="456"/>
      <c r="E42" s="456"/>
      <c r="F42" s="456"/>
      <c r="G42" s="456"/>
      <c r="H42" s="456"/>
    </row>
    <row r="43" spans="2:8" x14ac:dyDescent="0.25">
      <c r="B43" s="2" t="s">
        <v>56</v>
      </c>
      <c r="E43" s="119" t="s">
        <v>523</v>
      </c>
    </row>
    <row r="44" spans="2:8" x14ac:dyDescent="0.25">
      <c r="B44" s="2" t="s">
        <v>57</v>
      </c>
      <c r="E44" s="119" t="s">
        <v>524</v>
      </c>
    </row>
    <row r="45" spans="2:8" x14ac:dyDescent="0.25">
      <c r="B45" s="2" t="s">
        <v>58</v>
      </c>
      <c r="E45" s="119" t="s">
        <v>525</v>
      </c>
    </row>
    <row r="46" spans="2:8" x14ac:dyDescent="0.25">
      <c r="B46" s="2" t="s">
        <v>59</v>
      </c>
      <c r="E46" s="119" t="s">
        <v>60</v>
      </c>
    </row>
    <row r="48" spans="2:8" x14ac:dyDescent="0.25">
      <c r="B48" s="460" t="s">
        <v>61</v>
      </c>
      <c r="C48" s="461"/>
      <c r="D48" s="461"/>
      <c r="E48" s="461"/>
      <c r="F48" s="461"/>
      <c r="G48" s="461"/>
      <c r="H48" s="462"/>
    </row>
    <row r="49" spans="2:8" ht="59.25" customHeight="1" x14ac:dyDescent="0.25">
      <c r="B49" s="105" t="s">
        <v>62</v>
      </c>
      <c r="C49" s="105" t="s">
        <v>63</v>
      </c>
      <c r="D49" s="105" t="s">
        <v>64</v>
      </c>
      <c r="E49" s="105" t="s">
        <v>65</v>
      </c>
      <c r="F49" s="105" t="s">
        <v>66</v>
      </c>
      <c r="G49" s="106" t="s">
        <v>67</v>
      </c>
      <c r="H49" s="107" t="s">
        <v>68</v>
      </c>
    </row>
    <row r="50" spans="2:8" x14ac:dyDescent="0.25">
      <c r="B50" s="108">
        <v>1</v>
      </c>
      <c r="C50" s="108" t="s">
        <v>69</v>
      </c>
      <c r="D50" s="39">
        <f>+G50/1000000</f>
        <v>14832</v>
      </c>
      <c r="E50" s="110" t="s">
        <v>70</v>
      </c>
      <c r="F50" s="111">
        <f>5*D50</f>
        <v>74160</v>
      </c>
      <c r="G50" s="39">
        <v>14832000000</v>
      </c>
      <c r="H50" s="112">
        <f>+G50/$G$55</f>
        <v>0.41629010076061634</v>
      </c>
    </row>
    <row r="51" spans="2:8" x14ac:dyDescent="0.25">
      <c r="B51" s="108">
        <v>2</v>
      </c>
      <c r="C51" s="108" t="s">
        <v>69</v>
      </c>
      <c r="D51" s="39">
        <f>+G51/1000000</f>
        <v>14797</v>
      </c>
      <c r="E51" s="110" t="s">
        <v>71</v>
      </c>
      <c r="F51" s="111">
        <f>1*D51</f>
        <v>14797</v>
      </c>
      <c r="G51" s="39">
        <v>14797000000</v>
      </c>
      <c r="H51" s="112">
        <f t="shared" ref="H51:H54" si="0">+G51/$G$55</f>
        <v>0.41530775491874594</v>
      </c>
    </row>
    <row r="52" spans="2:8" x14ac:dyDescent="0.25">
      <c r="B52" s="108">
        <v>3</v>
      </c>
      <c r="C52" s="108" t="s">
        <v>69</v>
      </c>
      <c r="D52" s="39">
        <f>+G52/1000000</f>
        <v>2000</v>
      </c>
      <c r="E52" s="110" t="s">
        <v>72</v>
      </c>
      <c r="F52" s="111">
        <v>0</v>
      </c>
      <c r="G52" s="39">
        <v>2000000000</v>
      </c>
      <c r="H52" s="112">
        <f t="shared" si="0"/>
        <v>5.6134048106879227E-2</v>
      </c>
    </row>
    <row r="53" spans="2:8" x14ac:dyDescent="0.25">
      <c r="B53" s="108">
        <v>4</v>
      </c>
      <c r="C53" s="108" t="s">
        <v>69</v>
      </c>
      <c r="D53" s="39">
        <f>+G53/1000000</f>
        <v>2000</v>
      </c>
      <c r="E53" s="110" t="s">
        <v>73</v>
      </c>
      <c r="F53" s="111">
        <v>0</v>
      </c>
      <c r="G53" s="39">
        <v>2000000000</v>
      </c>
      <c r="H53" s="112">
        <f t="shared" si="0"/>
        <v>5.6134048106879227E-2</v>
      </c>
    </row>
    <row r="54" spans="2:8" x14ac:dyDescent="0.25">
      <c r="B54" s="108">
        <v>5</v>
      </c>
      <c r="C54" s="140" t="s">
        <v>69</v>
      </c>
      <c r="D54" s="39">
        <f>+G54/1000000</f>
        <v>2000</v>
      </c>
      <c r="E54" s="110" t="s">
        <v>74</v>
      </c>
      <c r="F54" s="111">
        <v>0</v>
      </c>
      <c r="G54" s="39">
        <v>2000000000</v>
      </c>
      <c r="H54" s="112">
        <f t="shared" si="0"/>
        <v>5.6134048106879227E-2</v>
      </c>
    </row>
    <row r="55" spans="2:8" x14ac:dyDescent="0.25">
      <c r="B55" s="454" t="s">
        <v>75</v>
      </c>
      <c r="C55" s="455"/>
      <c r="D55" s="29">
        <f>SUM(D50:D54)</f>
        <v>35629</v>
      </c>
      <c r="E55" s="114"/>
      <c r="F55" s="57">
        <f>SUM(F50:F53)</f>
        <v>88957</v>
      </c>
      <c r="G55" s="57">
        <f>SUM(G50:G54)</f>
        <v>35629000000</v>
      </c>
      <c r="H55" s="115">
        <f>SUM(H50:H54)</f>
        <v>1</v>
      </c>
    </row>
    <row r="57" spans="2:8" x14ac:dyDescent="0.25">
      <c r="B57" s="460" t="s">
        <v>76</v>
      </c>
      <c r="C57" s="461"/>
      <c r="D57" s="461"/>
      <c r="E57" s="461"/>
      <c r="F57" s="461"/>
      <c r="G57" s="461"/>
      <c r="H57" s="462"/>
    </row>
    <row r="58" spans="2:8" ht="59.25" customHeight="1" x14ac:dyDescent="0.25">
      <c r="B58" s="105" t="s">
        <v>62</v>
      </c>
      <c r="C58" s="105" t="s">
        <v>63</v>
      </c>
      <c r="D58" s="105" t="s">
        <v>64</v>
      </c>
      <c r="E58" s="105" t="s">
        <v>65</v>
      </c>
      <c r="F58" s="105" t="s">
        <v>66</v>
      </c>
      <c r="G58" s="106" t="s">
        <v>67</v>
      </c>
      <c r="H58" s="107" t="s">
        <v>77</v>
      </c>
    </row>
    <row r="59" spans="2:8" x14ac:dyDescent="0.25">
      <c r="B59" s="108">
        <v>1</v>
      </c>
      <c r="C59" s="109" t="s">
        <v>69</v>
      </c>
      <c r="D59" s="102">
        <f>+G59/1000000</f>
        <v>24000</v>
      </c>
      <c r="E59" s="110" t="s">
        <v>70</v>
      </c>
      <c r="F59" s="111">
        <f>5*D59</f>
        <v>120000</v>
      </c>
      <c r="G59" s="39">
        <v>24000000000</v>
      </c>
      <c r="H59" s="112">
        <f>+G59/$G$64</f>
        <v>0.53575016184119473</v>
      </c>
    </row>
    <row r="60" spans="2:8" x14ac:dyDescent="0.25">
      <c r="B60" s="108">
        <v>2</v>
      </c>
      <c r="C60" s="109" t="s">
        <v>69</v>
      </c>
      <c r="D60" s="102">
        <f>+G60/1000000</f>
        <v>14797</v>
      </c>
      <c r="E60" s="110" t="s">
        <v>71</v>
      </c>
      <c r="F60" s="111">
        <f>1*D60</f>
        <v>14797</v>
      </c>
      <c r="G60" s="39">
        <v>14797000000</v>
      </c>
      <c r="H60" s="112">
        <f t="shared" ref="H60:H63" si="1">+G60/$G$64</f>
        <v>0.33031229769850662</v>
      </c>
    </row>
    <row r="61" spans="2:8" x14ac:dyDescent="0.25">
      <c r="B61" s="108">
        <v>3</v>
      </c>
      <c r="C61" s="109" t="s">
        <v>69</v>
      </c>
      <c r="D61" s="102">
        <f>+G61/1000000</f>
        <v>2000</v>
      </c>
      <c r="E61" s="110" t="s">
        <v>72</v>
      </c>
      <c r="F61" s="111">
        <v>0</v>
      </c>
      <c r="G61" s="39">
        <v>2000000000</v>
      </c>
      <c r="H61" s="112">
        <f t="shared" si="1"/>
        <v>4.4645846820099561E-2</v>
      </c>
    </row>
    <row r="62" spans="2:8" x14ac:dyDescent="0.25">
      <c r="B62" s="108">
        <v>4</v>
      </c>
      <c r="C62" s="109" t="s">
        <v>69</v>
      </c>
      <c r="D62" s="102">
        <f>+G62/1000000</f>
        <v>2000</v>
      </c>
      <c r="E62" s="110" t="s">
        <v>73</v>
      </c>
      <c r="F62" s="111">
        <v>0</v>
      </c>
      <c r="G62" s="39">
        <v>2000000000</v>
      </c>
      <c r="H62" s="112">
        <f t="shared" si="1"/>
        <v>4.4645846820099561E-2</v>
      </c>
    </row>
    <row r="63" spans="2:8" x14ac:dyDescent="0.25">
      <c r="B63" s="108">
        <v>5</v>
      </c>
      <c r="C63" s="113" t="s">
        <v>69</v>
      </c>
      <c r="D63" s="102">
        <f>+G63/1000000</f>
        <v>2000</v>
      </c>
      <c r="E63" s="110" t="s">
        <v>74</v>
      </c>
      <c r="F63" s="111">
        <v>0</v>
      </c>
      <c r="G63" s="39">
        <v>2000000000</v>
      </c>
      <c r="H63" s="112">
        <f t="shared" si="1"/>
        <v>4.4645846820099561E-2</v>
      </c>
    </row>
    <row r="64" spans="2:8" x14ac:dyDescent="0.25">
      <c r="B64" s="454" t="s">
        <v>75</v>
      </c>
      <c r="C64" s="455"/>
      <c r="D64" s="29">
        <f>SUM(D59:D63)</f>
        <v>44797</v>
      </c>
      <c r="E64" s="114"/>
      <c r="F64" s="57">
        <f>SUM(F59:F62)</f>
        <v>134797</v>
      </c>
      <c r="G64" s="57">
        <f>SUM(G59:G63)</f>
        <v>44797000000</v>
      </c>
      <c r="H64" s="115">
        <f>SUM(H59:H63)</f>
        <v>0.99999999999999989</v>
      </c>
    </row>
    <row r="65" spans="2:8" x14ac:dyDescent="0.25">
      <c r="B65" s="459" t="s">
        <v>350</v>
      </c>
      <c r="C65" s="459"/>
      <c r="D65" s="459"/>
      <c r="E65" s="459"/>
    </row>
    <row r="67" spans="2:8" x14ac:dyDescent="0.25">
      <c r="B67" s="457" t="s">
        <v>78</v>
      </c>
      <c r="C67" s="457"/>
      <c r="D67" s="457"/>
      <c r="E67" s="457"/>
      <c r="F67" s="457"/>
      <c r="G67" s="457"/>
      <c r="H67" s="457"/>
    </row>
    <row r="69" spans="2:8" x14ac:dyDescent="0.25">
      <c r="B69" s="2" t="s">
        <v>79</v>
      </c>
      <c r="D69" s="119" t="s">
        <v>80</v>
      </c>
    </row>
    <row r="70" spans="2:8" x14ac:dyDescent="0.25">
      <c r="B70" s="2" t="s">
        <v>21</v>
      </c>
      <c r="D70" s="119" t="s">
        <v>81</v>
      </c>
    </row>
    <row r="71" spans="2:8" x14ac:dyDescent="0.25">
      <c r="B71" s="2" t="s">
        <v>82</v>
      </c>
      <c r="D71" s="119" t="s">
        <v>83</v>
      </c>
    </row>
    <row r="72" spans="2:8" x14ac:dyDescent="0.25">
      <c r="B72" s="2" t="s">
        <v>27</v>
      </c>
      <c r="D72" s="119" t="s">
        <v>84</v>
      </c>
    </row>
    <row r="74" spans="2:8" x14ac:dyDescent="0.25">
      <c r="B74" s="449" t="s">
        <v>85</v>
      </c>
      <c r="C74" s="449"/>
      <c r="D74" s="449"/>
      <c r="E74" s="449"/>
      <c r="F74" s="449"/>
      <c r="G74" s="449"/>
      <c r="H74" s="449"/>
    </row>
    <row r="76" spans="2:8" x14ac:dyDescent="0.25">
      <c r="B76" s="449" t="s">
        <v>369</v>
      </c>
      <c r="C76" s="449"/>
      <c r="D76" s="449"/>
      <c r="E76" s="449"/>
      <c r="F76" s="449"/>
      <c r="G76" s="449"/>
      <c r="H76" s="449"/>
    </row>
    <row r="77" spans="2:8" x14ac:dyDescent="0.25">
      <c r="B77" s="2" t="s">
        <v>86</v>
      </c>
      <c r="E77" s="119" t="s">
        <v>87</v>
      </c>
    </row>
    <row r="78" spans="2:8" x14ac:dyDescent="0.25">
      <c r="B78" s="2" t="s">
        <v>82</v>
      </c>
      <c r="E78" s="119" t="s">
        <v>26</v>
      </c>
    </row>
    <row r="79" spans="2:8" x14ac:dyDescent="0.25">
      <c r="B79" s="2" t="s">
        <v>88</v>
      </c>
      <c r="E79" s="119" t="s">
        <v>89</v>
      </c>
    </row>
    <row r="80" spans="2:8" x14ac:dyDescent="0.25">
      <c r="B80" s="2" t="s">
        <v>90</v>
      </c>
      <c r="E80" s="116">
        <v>0.81899999999999995</v>
      </c>
    </row>
    <row r="81" spans="2:13" x14ac:dyDescent="0.25">
      <c r="B81" s="2" t="s">
        <v>91</v>
      </c>
      <c r="E81" s="116">
        <v>0.81899999999999995</v>
      </c>
    </row>
    <row r="82" spans="2:13" x14ac:dyDescent="0.25">
      <c r="B82" s="449" t="s">
        <v>370</v>
      </c>
      <c r="C82" s="449"/>
      <c r="D82" s="449"/>
      <c r="E82" s="449"/>
      <c r="F82" s="449"/>
      <c r="G82" s="449"/>
      <c r="H82" s="449"/>
    </row>
    <row r="83" spans="2:13" x14ac:dyDescent="0.25">
      <c r="B83" s="2" t="s">
        <v>92</v>
      </c>
      <c r="D83" s="450" t="s">
        <v>515</v>
      </c>
      <c r="E83" s="450"/>
      <c r="F83" s="450"/>
      <c r="G83" s="450"/>
      <c r="H83" s="450"/>
      <c r="L83" s="211"/>
      <c r="M83" s="211"/>
    </row>
    <row r="84" spans="2:13" x14ac:dyDescent="0.25">
      <c r="B84" s="2" t="s">
        <v>93</v>
      </c>
      <c r="D84" s="450" t="s">
        <v>516</v>
      </c>
      <c r="E84" s="450"/>
      <c r="F84" s="450"/>
      <c r="G84" s="450"/>
      <c r="H84" s="450"/>
      <c r="L84" s="211"/>
      <c r="M84" s="211"/>
    </row>
    <row r="85" spans="2:13" x14ac:dyDescent="0.25">
      <c r="B85" s="2" t="s">
        <v>94</v>
      </c>
      <c r="D85" s="450" t="s">
        <v>517</v>
      </c>
      <c r="E85" s="450"/>
      <c r="F85" s="450"/>
      <c r="G85" s="450"/>
      <c r="H85" s="450"/>
      <c r="L85" s="211"/>
      <c r="M85" s="211"/>
    </row>
    <row r="86" spans="2:13" x14ac:dyDescent="0.25">
      <c r="B86" s="2" t="s">
        <v>497</v>
      </c>
      <c r="D86" s="450" t="s">
        <v>530</v>
      </c>
      <c r="E86" s="450"/>
      <c r="F86" s="450"/>
      <c r="G86" s="450"/>
      <c r="H86" s="450"/>
      <c r="L86" s="211"/>
      <c r="M86" s="211"/>
    </row>
    <row r="87" spans="2:13" x14ac:dyDescent="0.25">
      <c r="B87" s="2" t="s">
        <v>95</v>
      </c>
      <c r="D87" s="119" t="s">
        <v>96</v>
      </c>
    </row>
    <row r="88" spans="2:13" x14ac:dyDescent="0.25">
      <c r="B88" s="2" t="s">
        <v>97</v>
      </c>
      <c r="D88" s="119" t="s">
        <v>98</v>
      </c>
    </row>
    <row r="89" spans="2:13" x14ac:dyDescent="0.25">
      <c r="B89" s="2" t="s">
        <v>498</v>
      </c>
      <c r="D89" s="119" t="s">
        <v>99</v>
      </c>
    </row>
    <row r="90" spans="2:13" x14ac:dyDescent="0.25">
      <c r="B90" s="2" t="s">
        <v>499</v>
      </c>
      <c r="D90" s="119" t="s">
        <v>100</v>
      </c>
    </row>
    <row r="91" spans="2:13" x14ac:dyDescent="0.25">
      <c r="B91" s="2" t="s">
        <v>500</v>
      </c>
      <c r="D91" s="119" t="s">
        <v>101</v>
      </c>
    </row>
    <row r="92" spans="2:13" x14ac:dyDescent="0.25">
      <c r="B92" s="2" t="s">
        <v>494</v>
      </c>
      <c r="D92" s="119" t="s">
        <v>54</v>
      </c>
    </row>
    <row r="93" spans="2:13" x14ac:dyDescent="0.25">
      <c r="B93" s="2" t="s">
        <v>102</v>
      </c>
      <c r="D93" s="119" t="s">
        <v>103</v>
      </c>
    </row>
  </sheetData>
  <mergeCells count="43">
    <mergeCell ref="D86:H86"/>
    <mergeCell ref="D83:H83"/>
    <mergeCell ref="D84:H84"/>
    <mergeCell ref="D85:H85"/>
    <mergeCell ref="B67:H67"/>
    <mergeCell ref="B74:H74"/>
    <mergeCell ref="B76:H76"/>
    <mergeCell ref="B82:H82"/>
    <mergeCell ref="B65:E65"/>
    <mergeCell ref="B48:H48"/>
    <mergeCell ref="B55:C55"/>
    <mergeCell ref="B57:H57"/>
    <mergeCell ref="B37:C37"/>
    <mergeCell ref="E37:F37"/>
    <mergeCell ref="B28:C28"/>
    <mergeCell ref="B29:C29"/>
    <mergeCell ref="B30:C30"/>
    <mergeCell ref="B64:C64"/>
    <mergeCell ref="B17:H21"/>
    <mergeCell ref="B23:H23"/>
    <mergeCell ref="B41:H42"/>
    <mergeCell ref="B33:C33"/>
    <mergeCell ref="B34:C34"/>
    <mergeCell ref="B36:C36"/>
    <mergeCell ref="E32:F32"/>
    <mergeCell ref="E36:F36"/>
    <mergeCell ref="B25:C25"/>
    <mergeCell ref="B2:F2"/>
    <mergeCell ref="B3:F3"/>
    <mergeCell ref="B4:F4"/>
    <mergeCell ref="B15:F15"/>
    <mergeCell ref="B35:D35"/>
    <mergeCell ref="B32:C32"/>
    <mergeCell ref="E33:F33"/>
    <mergeCell ref="E34:F34"/>
    <mergeCell ref="E35:F35"/>
    <mergeCell ref="E25:F25"/>
    <mergeCell ref="B26:C26"/>
    <mergeCell ref="B31:C31"/>
    <mergeCell ref="E27:F27"/>
    <mergeCell ref="E28:F28"/>
    <mergeCell ref="E29:F29"/>
    <mergeCell ref="B27:C27"/>
  </mergeCells>
  <hyperlinks>
    <hyperlink ref="B65:E65"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L59"/>
  <sheetViews>
    <sheetView showGridLines="0" zoomScale="80" zoomScaleNormal="80" workbookViewId="0">
      <selection activeCell="A22" sqref="A22"/>
    </sheetView>
  </sheetViews>
  <sheetFormatPr baseColWidth="10" defaultColWidth="11.42578125" defaultRowHeight="15" x14ac:dyDescent="0.25"/>
  <cols>
    <col min="1" max="1" width="2.85546875" style="119" customWidth="1"/>
    <col min="2" max="2" width="81.7109375" style="119" bestFit="1" customWidth="1"/>
    <col min="3" max="3" width="10.5703125" style="119" customWidth="1"/>
    <col min="4" max="5" width="23.42578125" style="119" bestFit="1" customWidth="1"/>
    <col min="6" max="6" width="59.140625" style="119" bestFit="1" customWidth="1"/>
    <col min="7" max="7" width="9.85546875" style="119" customWidth="1"/>
    <col min="8" max="9" width="23.42578125" style="119" bestFit="1" customWidth="1"/>
    <col min="10" max="10" width="2.85546875" style="119" customWidth="1"/>
    <col min="11" max="11" width="16" style="119" bestFit="1" customWidth="1"/>
    <col min="12" max="12" width="15.85546875" style="119" bestFit="1" customWidth="1"/>
    <col min="13" max="13" width="16.140625" style="119" bestFit="1" customWidth="1"/>
    <col min="14" max="16384" width="11.42578125" style="119"/>
  </cols>
  <sheetData>
    <row r="1" spans="1:9" x14ac:dyDescent="0.25">
      <c r="A1" s="1" t="s">
        <v>468</v>
      </c>
    </row>
    <row r="2" spans="1:9" x14ac:dyDescent="0.25">
      <c r="B2" s="463" t="s">
        <v>104</v>
      </c>
      <c r="C2" s="463"/>
      <c r="D2" s="463"/>
      <c r="E2" s="463"/>
      <c r="F2" s="463"/>
      <c r="G2" s="463"/>
      <c r="H2" s="463"/>
      <c r="I2" s="463"/>
    </row>
    <row r="3" spans="1:9" x14ac:dyDescent="0.25">
      <c r="B3" s="464" t="s">
        <v>3</v>
      </c>
      <c r="C3" s="464"/>
      <c r="D3" s="464"/>
      <c r="E3" s="464"/>
      <c r="F3" s="464"/>
      <c r="G3" s="464"/>
      <c r="H3" s="464"/>
      <c r="I3" s="464"/>
    </row>
    <row r="4" spans="1:9" x14ac:dyDescent="0.25">
      <c r="B4" s="464" t="s">
        <v>576</v>
      </c>
      <c r="C4" s="464"/>
      <c r="D4" s="464"/>
      <c r="E4" s="464"/>
      <c r="F4" s="464"/>
      <c r="G4" s="464"/>
      <c r="H4" s="464"/>
      <c r="I4" s="464"/>
    </row>
    <row r="5" spans="1:9" x14ac:dyDescent="0.25">
      <c r="B5" s="464" t="s">
        <v>105</v>
      </c>
      <c r="C5" s="464"/>
      <c r="D5" s="464"/>
      <c r="E5" s="464"/>
      <c r="F5" s="464"/>
      <c r="G5" s="464"/>
      <c r="H5" s="464"/>
      <c r="I5" s="464"/>
    </row>
    <row r="6" spans="1:9" x14ac:dyDescent="0.25">
      <c r="B6" s="134"/>
      <c r="C6" s="134"/>
      <c r="D6" s="134"/>
      <c r="E6" s="129"/>
      <c r="F6" s="134"/>
      <c r="G6" s="134"/>
      <c r="H6" s="134"/>
      <c r="I6" s="134"/>
    </row>
    <row r="7" spans="1:9" x14ac:dyDescent="0.25">
      <c r="B7" s="170" t="s">
        <v>106</v>
      </c>
      <c r="C7" s="128" t="s">
        <v>107</v>
      </c>
      <c r="D7" s="417">
        <v>44926</v>
      </c>
      <c r="E7" s="418">
        <v>44561</v>
      </c>
      <c r="F7" s="170" t="s">
        <v>108</v>
      </c>
      <c r="G7" s="128" t="s">
        <v>107</v>
      </c>
      <c r="H7" s="418">
        <f>+D7</f>
        <v>44926</v>
      </c>
      <c r="I7" s="418">
        <f>+E7</f>
        <v>44561</v>
      </c>
    </row>
    <row r="8" spans="1:9" x14ac:dyDescent="0.25">
      <c r="B8" s="171" t="s">
        <v>109</v>
      </c>
      <c r="C8" s="172"/>
      <c r="D8" s="172"/>
      <c r="E8" s="173"/>
      <c r="F8" s="174" t="s">
        <v>110</v>
      </c>
      <c r="G8" s="175"/>
      <c r="H8" s="175"/>
      <c r="I8" s="176"/>
    </row>
    <row r="9" spans="1:9" x14ac:dyDescent="0.25">
      <c r="B9" s="174" t="s">
        <v>111</v>
      </c>
      <c r="C9" s="221"/>
      <c r="D9" s="222">
        <f>SUM(D10:D12)</f>
        <v>3294094932</v>
      </c>
      <c r="E9" s="222">
        <f>SUM(E10:E12)</f>
        <v>3546141121</v>
      </c>
      <c r="F9" s="397" t="s">
        <v>113</v>
      </c>
      <c r="G9" s="175"/>
      <c r="H9" s="404">
        <f>SUM(H10:H12)</f>
        <v>2321710666</v>
      </c>
      <c r="I9" s="176">
        <f>SUM(I10:I12)</f>
        <v>1971786950</v>
      </c>
    </row>
    <row r="10" spans="1:9" x14ac:dyDescent="0.25">
      <c r="B10" s="177" t="s">
        <v>114</v>
      </c>
      <c r="C10" s="221"/>
      <c r="D10" s="410">
        <v>2500000</v>
      </c>
      <c r="E10" s="411">
        <v>2000000</v>
      </c>
      <c r="F10" s="398" t="s">
        <v>115</v>
      </c>
      <c r="G10" s="402" t="s">
        <v>571</v>
      </c>
      <c r="H10" s="414">
        <v>2015441617</v>
      </c>
      <c r="I10" s="178">
        <v>1571495209</v>
      </c>
    </row>
    <row r="11" spans="1:9" x14ac:dyDescent="0.25">
      <c r="B11" s="177" t="s">
        <v>584</v>
      </c>
      <c r="C11" s="221" t="s">
        <v>112</v>
      </c>
      <c r="D11" s="410">
        <v>650916635</v>
      </c>
      <c r="E11" s="411">
        <v>1072604126</v>
      </c>
      <c r="F11" s="398" t="s">
        <v>116</v>
      </c>
      <c r="G11" s="402" t="s">
        <v>127</v>
      </c>
      <c r="H11" s="414">
        <v>199550078</v>
      </c>
      <c r="I11" s="178">
        <v>154230093</v>
      </c>
    </row>
    <row r="12" spans="1:9" x14ac:dyDescent="0.25">
      <c r="B12" s="177" t="s">
        <v>549</v>
      </c>
      <c r="C12" s="221" t="s">
        <v>112</v>
      </c>
      <c r="D12" s="58">
        <v>2640678297</v>
      </c>
      <c r="E12" s="411">
        <v>2471536995</v>
      </c>
      <c r="F12" s="398" t="s">
        <v>117</v>
      </c>
      <c r="G12" s="402" t="s">
        <v>574</v>
      </c>
      <c r="H12" s="414">
        <v>106718971</v>
      </c>
      <c r="I12" s="178">
        <v>246061648</v>
      </c>
    </row>
    <row r="13" spans="1:9" x14ac:dyDescent="0.25">
      <c r="B13" s="179" t="s">
        <v>118</v>
      </c>
      <c r="C13" s="221" t="s">
        <v>357</v>
      </c>
      <c r="D13" s="135">
        <f>SUM(D14:D16)</f>
        <v>189184135427</v>
      </c>
      <c r="E13" s="135">
        <f>SUM(E14:E16)</f>
        <v>49240570669</v>
      </c>
      <c r="F13" s="399" t="s">
        <v>120</v>
      </c>
      <c r="G13" s="402"/>
      <c r="H13" s="401">
        <f>SUM(H14:H16)</f>
        <v>177178032536</v>
      </c>
      <c r="I13" s="180">
        <f>SUM(I14:I16)</f>
        <v>35598040239</v>
      </c>
    </row>
    <row r="14" spans="1:9" x14ac:dyDescent="0.25">
      <c r="B14" s="177" t="s">
        <v>119</v>
      </c>
      <c r="C14" s="221"/>
      <c r="D14" s="410">
        <v>95356616876</v>
      </c>
      <c r="E14" s="411">
        <v>22632166412</v>
      </c>
      <c r="F14" s="398" t="s">
        <v>122</v>
      </c>
      <c r="G14" s="402" t="s">
        <v>570</v>
      </c>
      <c r="H14" s="201">
        <v>86904901655</v>
      </c>
      <c r="I14" s="178">
        <v>17033828825</v>
      </c>
    </row>
    <row r="15" spans="1:9" x14ac:dyDescent="0.25">
      <c r="B15" s="24" t="s">
        <v>121</v>
      </c>
      <c r="D15" s="410">
        <v>87330525099</v>
      </c>
      <c r="E15" s="411">
        <v>24181066723</v>
      </c>
      <c r="F15" s="398" t="s">
        <v>531</v>
      </c>
      <c r="G15" s="402" t="s">
        <v>570</v>
      </c>
      <c r="H15" s="201">
        <v>2569893405</v>
      </c>
      <c r="I15" s="178">
        <v>0</v>
      </c>
    </row>
    <row r="16" spans="1:9" x14ac:dyDescent="0.25">
      <c r="B16" s="24" t="s">
        <v>666</v>
      </c>
      <c r="D16" s="410">
        <v>6496993452</v>
      </c>
      <c r="E16" s="411">
        <v>2427337534</v>
      </c>
      <c r="F16" s="398" t="s">
        <v>126</v>
      </c>
      <c r="G16" s="402" t="s">
        <v>439</v>
      </c>
      <c r="H16" s="201">
        <v>87703237476</v>
      </c>
      <c r="I16" s="178">
        <v>18564211414</v>
      </c>
    </row>
    <row r="17" spans="2:9" x14ac:dyDescent="0.25">
      <c r="B17" s="179" t="s">
        <v>123</v>
      </c>
      <c r="C17" s="221"/>
      <c r="D17" s="135">
        <f>SUM(D18:D21)</f>
        <v>5785370785</v>
      </c>
      <c r="E17" s="135">
        <f>SUM(E18:E21)</f>
        <v>5065044789</v>
      </c>
      <c r="F17" s="399" t="s">
        <v>130</v>
      </c>
      <c r="G17" s="402"/>
      <c r="H17" s="401">
        <f>SUM(H18:H21)</f>
        <v>557529992</v>
      </c>
      <c r="I17" s="180">
        <f>SUM(I18:I21)</f>
        <v>588831757</v>
      </c>
    </row>
    <row r="18" spans="2:9" x14ac:dyDescent="0.25">
      <c r="B18" s="177" t="s">
        <v>124</v>
      </c>
      <c r="C18" s="221" t="s">
        <v>125</v>
      </c>
      <c r="D18" s="410">
        <v>180086490</v>
      </c>
      <c r="E18" s="411">
        <v>82707504</v>
      </c>
      <c r="F18" s="398" t="s">
        <v>464</v>
      </c>
      <c r="G18" s="402"/>
      <c r="H18" s="201">
        <v>0</v>
      </c>
      <c r="I18" s="178">
        <v>48851580</v>
      </c>
    </row>
    <row r="19" spans="2:9" x14ac:dyDescent="0.25">
      <c r="B19" s="177" t="s">
        <v>128</v>
      </c>
      <c r="C19" s="221" t="s">
        <v>125</v>
      </c>
      <c r="D19" s="410">
        <v>0</v>
      </c>
      <c r="E19" s="411">
        <v>0</v>
      </c>
      <c r="F19" s="398" t="s">
        <v>513</v>
      </c>
      <c r="G19" s="402"/>
      <c r="H19" s="201">
        <v>430889880</v>
      </c>
      <c r="I19" s="178">
        <v>394964587</v>
      </c>
    </row>
    <row r="20" spans="2:9" x14ac:dyDescent="0.25">
      <c r="B20" s="177" t="s">
        <v>129</v>
      </c>
      <c r="C20" s="221" t="s">
        <v>125</v>
      </c>
      <c r="D20" s="410">
        <v>19423977</v>
      </c>
      <c r="E20" s="411">
        <v>0</v>
      </c>
      <c r="F20" s="398" t="s">
        <v>132</v>
      </c>
      <c r="G20" s="402"/>
      <c r="H20" s="201">
        <v>721655</v>
      </c>
      <c r="I20" s="178">
        <v>721655</v>
      </c>
    </row>
    <row r="21" spans="2:9" x14ac:dyDescent="0.25">
      <c r="B21" s="177" t="s">
        <v>131</v>
      </c>
      <c r="C21" s="221" t="s">
        <v>574</v>
      </c>
      <c r="D21" s="410">
        <v>5585860318</v>
      </c>
      <c r="E21" s="411">
        <v>4982337285</v>
      </c>
      <c r="F21" s="398" t="s">
        <v>465</v>
      </c>
      <c r="G21" s="402"/>
      <c r="H21" s="201">
        <v>125918457</v>
      </c>
      <c r="I21" s="178">
        <v>144293935</v>
      </c>
    </row>
    <row r="22" spans="2:9" x14ac:dyDescent="0.25">
      <c r="B22" s="179" t="s">
        <v>134</v>
      </c>
      <c r="C22" s="221"/>
      <c r="D22" s="135">
        <f>SUM(D23)</f>
        <v>827551505</v>
      </c>
      <c r="E22" s="135">
        <f>SUM(E23)</f>
        <v>208799635</v>
      </c>
      <c r="F22" s="399" t="s">
        <v>133</v>
      </c>
      <c r="G22" s="402"/>
      <c r="H22" s="401">
        <f>SUM(H23:H24)</f>
        <v>700294983</v>
      </c>
      <c r="I22" s="180">
        <f>SUM(I23:I24)</f>
        <v>1079662304</v>
      </c>
    </row>
    <row r="23" spans="2:9" x14ac:dyDescent="0.25">
      <c r="B23" s="177" t="s">
        <v>135</v>
      </c>
      <c r="C23" s="221" t="s">
        <v>644</v>
      </c>
      <c r="D23" s="410">
        <v>827551505</v>
      </c>
      <c r="E23" s="410">
        <v>208799635</v>
      </c>
      <c r="F23" s="398" t="s">
        <v>514</v>
      </c>
      <c r="G23" s="402"/>
      <c r="H23" s="201">
        <v>0</v>
      </c>
      <c r="I23" s="178">
        <v>0</v>
      </c>
    </row>
    <row r="24" spans="2:9" x14ac:dyDescent="0.25">
      <c r="B24" s="177"/>
      <c r="C24" s="221"/>
      <c r="D24" s="412"/>
      <c r="E24" s="411"/>
      <c r="F24" s="398" t="s">
        <v>136</v>
      </c>
      <c r="G24" s="402" t="s">
        <v>654</v>
      </c>
      <c r="H24" s="201">
        <v>700294983</v>
      </c>
      <c r="I24" s="178">
        <v>1079662304</v>
      </c>
    </row>
    <row r="25" spans="2:9" x14ac:dyDescent="0.25">
      <c r="B25" s="179" t="s">
        <v>137</v>
      </c>
      <c r="C25" s="221"/>
      <c r="D25" s="135">
        <f>+D9+D13+D17+D22</f>
        <v>199091152649</v>
      </c>
      <c r="E25" s="135">
        <f>+E9+E13+E17+E22</f>
        <v>58060556214</v>
      </c>
      <c r="G25" s="24"/>
      <c r="I25" s="24"/>
    </row>
    <row r="26" spans="2:9" x14ac:dyDescent="0.25">
      <c r="B26" s="179"/>
      <c r="C26" s="221"/>
      <c r="D26" s="412"/>
      <c r="E26" s="413"/>
      <c r="F26" s="399" t="s">
        <v>138</v>
      </c>
      <c r="G26" s="402"/>
      <c r="H26" s="401">
        <f>+H9+H13+H17+H22</f>
        <v>180757568177</v>
      </c>
      <c r="I26" s="180">
        <f>+I9+I13+I17+I22</f>
        <v>39238321250</v>
      </c>
    </row>
    <row r="27" spans="2:9" x14ac:dyDescent="0.25">
      <c r="B27" s="179" t="s">
        <v>139</v>
      </c>
      <c r="C27" s="221"/>
      <c r="D27" s="412"/>
      <c r="E27" s="413"/>
      <c r="F27" s="399"/>
      <c r="G27" s="402"/>
      <c r="H27" s="221"/>
      <c r="I27" s="180"/>
    </row>
    <row r="28" spans="2:9" x14ac:dyDescent="0.25">
      <c r="B28" s="179"/>
      <c r="C28" s="221"/>
      <c r="D28" s="412"/>
      <c r="E28" s="413"/>
      <c r="F28" s="399" t="s">
        <v>145</v>
      </c>
      <c r="G28" s="402"/>
      <c r="H28" s="401">
        <f>+H26</f>
        <v>180757568177</v>
      </c>
      <c r="I28" s="180">
        <f>+I26</f>
        <v>39238321250</v>
      </c>
    </row>
    <row r="29" spans="2:9" x14ac:dyDescent="0.25">
      <c r="B29" s="179" t="s">
        <v>140</v>
      </c>
      <c r="C29" s="221" t="s">
        <v>357</v>
      </c>
      <c r="D29" s="135">
        <f>SUM(D30:D31)</f>
        <v>27408316538</v>
      </c>
      <c r="E29" s="135">
        <f>SUM(E30:E31)</f>
        <v>19006583031</v>
      </c>
      <c r="F29" s="398"/>
      <c r="G29" s="402"/>
      <c r="H29" s="221"/>
      <c r="I29" s="178"/>
    </row>
    <row r="30" spans="2:9" x14ac:dyDescent="0.25">
      <c r="B30" s="177" t="s">
        <v>141</v>
      </c>
      <c r="C30" s="221"/>
      <c r="D30" s="410">
        <v>26406316538</v>
      </c>
      <c r="E30" s="411">
        <v>18106583031</v>
      </c>
      <c r="F30" s="399" t="s">
        <v>148</v>
      </c>
      <c r="G30" s="402"/>
      <c r="H30" s="221"/>
      <c r="I30" s="180"/>
    </row>
    <row r="31" spans="2:9" x14ac:dyDescent="0.25">
      <c r="B31" s="177" t="s">
        <v>142</v>
      </c>
      <c r="C31" s="221"/>
      <c r="D31" s="410">
        <v>1002000000</v>
      </c>
      <c r="E31" s="411">
        <v>900000000</v>
      </c>
      <c r="F31" s="398" t="s">
        <v>149</v>
      </c>
      <c r="G31" s="402" t="s">
        <v>573</v>
      </c>
      <c r="H31" s="201">
        <v>35629000000</v>
      </c>
      <c r="I31" s="178">
        <v>24426000000</v>
      </c>
    </row>
    <row r="32" spans="2:9" x14ac:dyDescent="0.25">
      <c r="B32" s="179" t="s">
        <v>143</v>
      </c>
      <c r="C32" s="221" t="s">
        <v>361</v>
      </c>
      <c r="D32" s="135">
        <f>SUM(D33:D34)</f>
        <v>1540790116</v>
      </c>
      <c r="E32" s="135">
        <f>SUM(E33:E34)</f>
        <v>1705782525</v>
      </c>
      <c r="F32" s="398" t="s">
        <v>569</v>
      </c>
      <c r="G32" s="402" t="s">
        <v>573</v>
      </c>
      <c r="H32" s="201">
        <v>987500000</v>
      </c>
      <c r="I32" s="178">
        <v>885500000</v>
      </c>
    </row>
    <row r="33" spans="2:12" x14ac:dyDescent="0.25">
      <c r="B33" s="177" t="s">
        <v>512</v>
      </c>
      <c r="C33" s="221"/>
      <c r="D33" s="410">
        <v>3520460982</v>
      </c>
      <c r="E33" s="411">
        <v>3302235601</v>
      </c>
      <c r="F33" s="398" t="s">
        <v>151</v>
      </c>
      <c r="G33" s="402" t="s">
        <v>573</v>
      </c>
      <c r="H33" s="201">
        <v>2188225071</v>
      </c>
      <c r="I33" s="178">
        <v>1551435974</v>
      </c>
    </row>
    <row r="34" spans="2:12" x14ac:dyDescent="0.25">
      <c r="B34" s="177" t="s">
        <v>144</v>
      </c>
      <c r="C34" s="221"/>
      <c r="D34" s="410">
        <v>-1979670866</v>
      </c>
      <c r="E34" s="411">
        <v>-1596453076</v>
      </c>
      <c r="F34" s="398" t="s">
        <v>152</v>
      </c>
      <c r="G34" s="402" t="s">
        <v>573</v>
      </c>
      <c r="H34" s="201">
        <v>227468427</v>
      </c>
      <c r="I34" s="178">
        <v>227468427</v>
      </c>
    </row>
    <row r="35" spans="2:12" x14ac:dyDescent="0.25">
      <c r="B35" s="179" t="s">
        <v>146</v>
      </c>
      <c r="C35" s="221" t="s">
        <v>475</v>
      </c>
      <c r="D35" s="412">
        <f>SUM(D36:D37)</f>
        <v>161728201</v>
      </c>
      <c r="E35" s="413">
        <f>SUM(E36:E37)</f>
        <v>183948705</v>
      </c>
      <c r="F35" s="398" t="s">
        <v>156</v>
      </c>
      <c r="G35" s="402" t="s">
        <v>573</v>
      </c>
      <c r="H35" s="201">
        <v>8526868302</v>
      </c>
      <c r="I35" s="178">
        <v>12735781948</v>
      </c>
    </row>
    <row r="36" spans="2:12" x14ac:dyDescent="0.25">
      <c r="B36" s="177" t="s">
        <v>147</v>
      </c>
      <c r="C36" s="221"/>
      <c r="D36" s="410">
        <v>283752644</v>
      </c>
      <c r="E36" s="411">
        <v>270840132</v>
      </c>
      <c r="F36" s="398"/>
      <c r="G36" s="402"/>
      <c r="H36" s="201"/>
      <c r="I36" s="178"/>
    </row>
    <row r="37" spans="2:12" x14ac:dyDescent="0.25">
      <c r="B37" s="177" t="s">
        <v>150</v>
      </c>
      <c r="C37" s="221"/>
      <c r="D37" s="410">
        <v>-122024443</v>
      </c>
      <c r="E37" s="411">
        <v>-86891427</v>
      </c>
      <c r="F37" s="398"/>
      <c r="G37" s="402"/>
      <c r="H37" s="221"/>
      <c r="I37" s="178"/>
    </row>
    <row r="38" spans="2:12" x14ac:dyDescent="0.25">
      <c r="B38" s="179" t="s">
        <v>153</v>
      </c>
      <c r="C38" s="221" t="s">
        <v>644</v>
      </c>
      <c r="D38" s="180">
        <f>SUM(D39)</f>
        <v>114642473</v>
      </c>
      <c r="E38" s="223">
        <f>SUM(E39)</f>
        <v>107637124</v>
      </c>
      <c r="F38" s="399"/>
      <c r="G38" s="402"/>
      <c r="H38" s="401"/>
      <c r="I38" s="180"/>
      <c r="K38" s="3"/>
      <c r="L38" s="37"/>
    </row>
    <row r="39" spans="2:12" x14ac:dyDescent="0.25">
      <c r="B39" s="177" t="s">
        <v>155</v>
      </c>
      <c r="D39" s="178">
        <v>114642473</v>
      </c>
      <c r="E39" s="224">
        <v>107637124</v>
      </c>
      <c r="F39" s="399"/>
      <c r="G39" s="402"/>
      <c r="H39" s="401"/>
      <c r="I39" s="180"/>
    </row>
    <row r="40" spans="2:12" x14ac:dyDescent="0.25">
      <c r="B40" s="177"/>
      <c r="C40" s="221"/>
      <c r="D40" s="181"/>
      <c r="E40" s="224"/>
      <c r="F40" s="399" t="s">
        <v>158</v>
      </c>
      <c r="G40" s="402"/>
      <c r="H40" s="401">
        <f>SUM(H31:H39)</f>
        <v>47559061800</v>
      </c>
      <c r="I40" s="180">
        <f>SUM(I31:I39)</f>
        <v>39826186349</v>
      </c>
    </row>
    <row r="41" spans="2:12" x14ac:dyDescent="0.25">
      <c r="B41" s="179" t="s">
        <v>157</v>
      </c>
      <c r="C41" s="221"/>
      <c r="D41" s="180">
        <f>+D29+D32+D35+D38</f>
        <v>29225477328</v>
      </c>
      <c r="E41" s="223">
        <f>+E29+E32+E35+E38</f>
        <v>21003951385</v>
      </c>
      <c r="F41" s="399"/>
      <c r="G41" s="402"/>
      <c r="H41" s="401"/>
      <c r="I41" s="180"/>
    </row>
    <row r="42" spans="2:12" x14ac:dyDescent="0.25">
      <c r="B42" s="177"/>
      <c r="C42" s="221"/>
      <c r="D42" s="181"/>
      <c r="E42" s="224"/>
      <c r="F42" s="398"/>
      <c r="G42" s="402"/>
      <c r="H42" s="221"/>
      <c r="I42" s="180"/>
    </row>
    <row r="43" spans="2:12" x14ac:dyDescent="0.25">
      <c r="B43" s="179" t="s">
        <v>159</v>
      </c>
      <c r="C43" s="221"/>
      <c r="D43" s="180">
        <f>+D41+D25</f>
        <v>228316629977</v>
      </c>
      <c r="E43" s="223">
        <f>+E41+E25</f>
        <v>79064507599</v>
      </c>
      <c r="F43" s="399" t="s">
        <v>160</v>
      </c>
      <c r="G43" s="402"/>
      <c r="H43" s="401">
        <f>+H28+H40</f>
        <v>228316629977</v>
      </c>
      <c r="I43" s="180">
        <f>+I28+I40</f>
        <v>79064507599</v>
      </c>
    </row>
    <row r="44" spans="2:12" x14ac:dyDescent="0.25">
      <c r="B44" s="182"/>
      <c r="C44" s="225"/>
      <c r="D44" s="287"/>
      <c r="E44" s="226"/>
      <c r="F44" s="400"/>
      <c r="G44" s="403"/>
      <c r="H44" s="225"/>
      <c r="I44" s="183"/>
    </row>
    <row r="45" spans="2:12" x14ac:dyDescent="0.25">
      <c r="F45" s="227"/>
      <c r="G45" s="221"/>
      <c r="H45" s="221"/>
      <c r="I45" s="201"/>
    </row>
    <row r="46" spans="2:12" x14ac:dyDescent="0.25">
      <c r="B46" s="128" t="s">
        <v>346</v>
      </c>
      <c r="C46" s="126" t="s">
        <v>107</v>
      </c>
      <c r="D46" s="214">
        <f>+D7</f>
        <v>44926</v>
      </c>
      <c r="E46" s="127">
        <f>+E7</f>
        <v>44561</v>
      </c>
      <c r="F46" s="128" t="s">
        <v>347</v>
      </c>
      <c r="G46" s="128" t="s">
        <v>107</v>
      </c>
      <c r="H46" s="127">
        <f t="shared" ref="H46:I49" si="0">+D46</f>
        <v>44926</v>
      </c>
      <c r="I46" s="127">
        <f t="shared" si="0"/>
        <v>44561</v>
      </c>
    </row>
    <row r="47" spans="2:12" x14ac:dyDescent="0.25">
      <c r="B47" s="131" t="s">
        <v>376</v>
      </c>
      <c r="C47" s="465">
        <v>12</v>
      </c>
      <c r="D47" s="130">
        <v>513957103830</v>
      </c>
      <c r="E47" s="340">
        <v>676401013521</v>
      </c>
      <c r="F47" s="131" t="s">
        <v>378</v>
      </c>
      <c r="G47" s="468">
        <v>12</v>
      </c>
      <c r="H47" s="130">
        <f t="shared" si="0"/>
        <v>513957103830</v>
      </c>
      <c r="I47" s="137">
        <f t="shared" si="0"/>
        <v>676401013521</v>
      </c>
    </row>
    <row r="48" spans="2:12" x14ac:dyDescent="0.25">
      <c r="B48" s="152" t="s">
        <v>377</v>
      </c>
      <c r="C48" s="466"/>
      <c r="D48" s="153">
        <v>33718191.159999996</v>
      </c>
      <c r="E48" s="395">
        <v>55382299.789999999</v>
      </c>
      <c r="F48" s="152" t="s">
        <v>379</v>
      </c>
      <c r="G48" s="469"/>
      <c r="H48" s="153">
        <f t="shared" si="0"/>
        <v>33718191.159999996</v>
      </c>
      <c r="I48" s="154">
        <f t="shared" si="0"/>
        <v>55382299.789999999</v>
      </c>
    </row>
    <row r="49" spans="2:9" x14ac:dyDescent="0.25">
      <c r="B49" s="136" t="s">
        <v>463</v>
      </c>
      <c r="C49" s="467"/>
      <c r="D49" s="132">
        <v>2000000</v>
      </c>
      <c r="E49" s="396">
        <v>1500000</v>
      </c>
      <c r="F49" s="136" t="s">
        <v>379</v>
      </c>
      <c r="G49" s="470"/>
      <c r="H49" s="132">
        <f t="shared" si="0"/>
        <v>2000000</v>
      </c>
      <c r="I49" s="138">
        <f t="shared" si="0"/>
        <v>1500000</v>
      </c>
    </row>
    <row r="51" spans="2:9" x14ac:dyDescent="0.25">
      <c r="B51" s="119" t="s">
        <v>665</v>
      </c>
    </row>
    <row r="52" spans="2:9" x14ac:dyDescent="0.25">
      <c r="D52" s="422"/>
    </row>
    <row r="53" spans="2:9" x14ac:dyDescent="0.25">
      <c r="B53" s="193" t="s">
        <v>476</v>
      </c>
      <c r="D53" s="37"/>
    </row>
    <row r="54" spans="2:9" x14ac:dyDescent="0.25">
      <c r="D54" s="37"/>
    </row>
    <row r="55" spans="2:9" x14ac:dyDescent="0.25">
      <c r="D55" s="37"/>
    </row>
    <row r="56" spans="2:9" x14ac:dyDescent="0.25">
      <c r="D56" s="37"/>
    </row>
    <row r="57" spans="2:9" x14ac:dyDescent="0.25">
      <c r="D57" s="37"/>
    </row>
    <row r="58" spans="2:9" x14ac:dyDescent="0.25">
      <c r="D58" s="37"/>
    </row>
    <row r="59" spans="2:9" x14ac:dyDescent="0.25">
      <c r="D59" s="37"/>
    </row>
  </sheetData>
  <mergeCells count="6">
    <mergeCell ref="B2:I2"/>
    <mergeCell ref="B3:I3"/>
    <mergeCell ref="B4:I4"/>
    <mergeCell ref="B5:I5"/>
    <mergeCell ref="C47:C49"/>
    <mergeCell ref="G47:G49"/>
  </mergeCells>
  <hyperlinks>
    <hyperlink ref="A1" location="ÍNDICE!A1" display="Indice" xr:uid="{0EB71D50-0B54-478A-8667-514F6BB43E98}"/>
    <hyperlink ref="C47" location="'10'!A35" display="'10'!A35" xr:uid="{BA0F2327-1ABF-4F3C-96D4-E40D0798CE05}"/>
    <hyperlink ref="G47" location="'10'!A35" display="'10'!A35" xr:uid="{EB5EB9DA-DCB7-4534-80F4-F06B59C144EA}"/>
  </hyperlinks>
  <pageMargins left="0.25" right="0.25" top="0.75" bottom="0.75" header="0.3" footer="0.3"/>
  <pageSetup paperSize="9" scale="41" orientation="portrait" r:id="rId1"/>
  <ignoredErrors>
    <ignoredError sqref="E32"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I82"/>
  <sheetViews>
    <sheetView showGridLines="0" topLeftCell="A64" zoomScaleNormal="100" workbookViewId="0">
      <selection activeCell="B83" sqref="B83"/>
    </sheetView>
  </sheetViews>
  <sheetFormatPr baseColWidth="10" defaultColWidth="11.42578125" defaultRowHeight="15" x14ac:dyDescent="0.25"/>
  <cols>
    <col min="1" max="1" width="2.85546875" style="119" customWidth="1"/>
    <col min="2" max="2" width="80.85546875" style="119" bestFit="1" customWidth="1"/>
    <col min="3" max="3" width="10.5703125" style="119" customWidth="1"/>
    <col min="4" max="5" width="22.140625" style="119" bestFit="1" customWidth="1"/>
    <col min="6" max="6" width="5" style="119" customWidth="1"/>
    <col min="7" max="7" width="2.85546875" style="119" customWidth="1"/>
    <col min="8" max="8" width="13.28515625" style="119" bestFit="1" customWidth="1"/>
    <col min="9" max="16384" width="11.42578125" style="119"/>
  </cols>
  <sheetData>
    <row r="1" spans="1:5" x14ac:dyDescent="0.25">
      <c r="A1" s="1" t="s">
        <v>468</v>
      </c>
    </row>
    <row r="2" spans="1:5" x14ac:dyDescent="0.25">
      <c r="B2" s="471" t="s">
        <v>104</v>
      </c>
      <c r="C2" s="471"/>
      <c r="D2" s="471"/>
      <c r="E2" s="471"/>
    </row>
    <row r="3" spans="1:5" x14ac:dyDescent="0.25">
      <c r="B3" s="472" t="s">
        <v>5</v>
      </c>
      <c r="C3" s="472"/>
      <c r="D3" s="472"/>
      <c r="E3" s="472"/>
    </row>
    <row r="4" spans="1:5" x14ac:dyDescent="0.25">
      <c r="B4" s="473" t="s">
        <v>576</v>
      </c>
      <c r="C4" s="473"/>
      <c r="D4" s="473"/>
      <c r="E4" s="473"/>
    </row>
    <row r="5" spans="1:5" x14ac:dyDescent="0.25">
      <c r="B5" s="473" t="s">
        <v>105</v>
      </c>
      <c r="C5" s="473"/>
      <c r="D5" s="473"/>
      <c r="E5" s="473"/>
    </row>
    <row r="6" spans="1:5" x14ac:dyDescent="0.25">
      <c r="B6" s="144"/>
      <c r="C6" s="144"/>
      <c r="D6" s="144"/>
      <c r="E6" s="145"/>
    </row>
    <row r="7" spans="1:5" x14ac:dyDescent="0.25">
      <c r="B7" s="276" t="s">
        <v>161</v>
      </c>
      <c r="C7" s="128" t="s">
        <v>107</v>
      </c>
      <c r="D7" s="419">
        <v>44926</v>
      </c>
      <c r="E7" s="420">
        <v>44561</v>
      </c>
    </row>
    <row r="8" spans="1:5" x14ac:dyDescent="0.25">
      <c r="B8" s="277"/>
      <c r="C8" s="149"/>
      <c r="D8" s="284"/>
      <c r="E8" s="150"/>
    </row>
    <row r="9" spans="1:5" x14ac:dyDescent="0.25">
      <c r="B9" s="278" t="s">
        <v>404</v>
      </c>
      <c r="C9" s="146"/>
      <c r="D9" s="285"/>
      <c r="E9" s="147"/>
    </row>
    <row r="10" spans="1:5" s="2" customFormat="1" x14ac:dyDescent="0.25">
      <c r="B10" s="279" t="s">
        <v>405</v>
      </c>
      <c r="C10" s="146"/>
      <c r="D10" s="285">
        <f>SUM(D11:D12)</f>
        <v>4032802649</v>
      </c>
      <c r="E10" s="285">
        <f>SUM(E11:E12)</f>
        <v>4153652277</v>
      </c>
    </row>
    <row r="11" spans="1:5" x14ac:dyDescent="0.25">
      <c r="B11" s="64" t="s">
        <v>406</v>
      </c>
      <c r="C11" s="146"/>
      <c r="D11" s="48">
        <v>48108644</v>
      </c>
      <c r="E11" s="151">
        <v>122934684</v>
      </c>
    </row>
    <row r="12" spans="1:5" x14ac:dyDescent="0.25">
      <c r="B12" s="64" t="s">
        <v>407</v>
      </c>
      <c r="C12" s="146"/>
      <c r="D12" s="48">
        <v>3984694005</v>
      </c>
      <c r="E12" s="151">
        <v>4030717593</v>
      </c>
    </row>
    <row r="13" spans="1:5" x14ac:dyDescent="0.25">
      <c r="B13" s="280" t="s">
        <v>440</v>
      </c>
      <c r="C13" s="146"/>
      <c r="D13" s="275"/>
      <c r="E13" s="148">
        <v>0</v>
      </c>
    </row>
    <row r="14" spans="1:5" x14ac:dyDescent="0.25">
      <c r="B14" s="64" t="s">
        <v>441</v>
      </c>
      <c r="C14" s="146"/>
      <c r="D14" s="275">
        <v>0</v>
      </c>
      <c r="E14" s="151">
        <v>0</v>
      </c>
    </row>
    <row r="15" spans="1:5" x14ac:dyDescent="0.25">
      <c r="B15" s="64" t="s">
        <v>442</v>
      </c>
      <c r="C15" s="146"/>
      <c r="D15" s="286">
        <v>0</v>
      </c>
      <c r="E15" s="151">
        <v>0</v>
      </c>
    </row>
    <row r="16" spans="1:5" s="2" customFormat="1" x14ac:dyDescent="0.25">
      <c r="B16" s="282" t="s">
        <v>408</v>
      </c>
      <c r="C16" s="146"/>
      <c r="D16" s="285">
        <f>SUM(D17:D19)</f>
        <v>0</v>
      </c>
      <c r="E16" s="285">
        <f>SUM(E17:E19)</f>
        <v>0</v>
      </c>
    </row>
    <row r="17" spans="2:5" x14ac:dyDescent="0.25">
      <c r="B17" s="281" t="s">
        <v>443</v>
      </c>
      <c r="C17" s="146"/>
      <c r="D17" s="275">
        <v>0</v>
      </c>
      <c r="E17" s="151">
        <v>0</v>
      </c>
    </row>
    <row r="18" spans="2:5" x14ac:dyDescent="0.25">
      <c r="B18" s="281" t="s">
        <v>444</v>
      </c>
      <c r="C18" s="146"/>
      <c r="D18" s="275">
        <v>0</v>
      </c>
      <c r="E18" s="151">
        <v>0</v>
      </c>
    </row>
    <row r="19" spans="2:5" x14ac:dyDescent="0.25">
      <c r="B19" s="281"/>
      <c r="C19" s="146"/>
      <c r="D19" s="275"/>
      <c r="E19" s="151"/>
    </row>
    <row r="20" spans="2:5" x14ac:dyDescent="0.25">
      <c r="B20" s="281" t="s">
        <v>445</v>
      </c>
      <c r="C20" s="146"/>
      <c r="D20" s="275">
        <v>0</v>
      </c>
      <c r="E20" s="151">
        <v>0</v>
      </c>
    </row>
    <row r="21" spans="2:5" x14ac:dyDescent="0.25">
      <c r="B21" s="64" t="s">
        <v>446</v>
      </c>
      <c r="C21" s="146"/>
      <c r="D21" s="275">
        <v>0</v>
      </c>
      <c r="E21" s="151">
        <v>0</v>
      </c>
    </row>
    <row r="22" spans="2:5" x14ac:dyDescent="0.25">
      <c r="B22" s="64" t="s">
        <v>409</v>
      </c>
      <c r="C22" s="146"/>
      <c r="D22" s="275">
        <v>1565359291</v>
      </c>
      <c r="E22" s="151">
        <v>1020320235</v>
      </c>
    </row>
    <row r="23" spans="2:5" x14ac:dyDescent="0.25">
      <c r="B23" s="64" t="s">
        <v>410</v>
      </c>
      <c r="C23" s="146"/>
      <c r="D23" s="275">
        <v>6034596120</v>
      </c>
      <c r="E23" s="151">
        <v>7143439903</v>
      </c>
    </row>
    <row r="24" spans="2:5" x14ac:dyDescent="0.25">
      <c r="B24" s="64" t="s">
        <v>411</v>
      </c>
      <c r="C24" s="146"/>
      <c r="D24" s="275">
        <v>2340075178</v>
      </c>
      <c r="E24" s="151">
        <v>2939217192</v>
      </c>
    </row>
    <row r="25" spans="2:5" x14ac:dyDescent="0.25">
      <c r="B25" s="64" t="s">
        <v>667</v>
      </c>
      <c r="C25" s="146"/>
      <c r="D25" s="275">
        <v>-9729196557</v>
      </c>
      <c r="E25" s="151"/>
    </row>
    <row r="26" spans="2:5" x14ac:dyDescent="0.25">
      <c r="B26" s="64" t="s">
        <v>447</v>
      </c>
      <c r="C26" s="416" t="s">
        <v>574</v>
      </c>
      <c r="D26" s="275">
        <v>0</v>
      </c>
      <c r="E26" s="151">
        <v>0</v>
      </c>
    </row>
    <row r="27" spans="2:5" x14ac:dyDescent="0.25">
      <c r="B27" s="415" t="s">
        <v>162</v>
      </c>
      <c r="C27" s="416" t="s">
        <v>574</v>
      </c>
      <c r="D27" s="275">
        <v>26570351529</v>
      </c>
      <c r="E27" s="151">
        <v>21959210928</v>
      </c>
    </row>
    <row r="28" spans="2:5" x14ac:dyDescent="0.25">
      <c r="B28" s="64" t="s">
        <v>448</v>
      </c>
      <c r="C28" s="146"/>
      <c r="D28" s="275">
        <v>0</v>
      </c>
      <c r="E28" s="151">
        <v>0</v>
      </c>
    </row>
    <row r="29" spans="2:5" x14ac:dyDescent="0.25">
      <c r="B29" s="64" t="s">
        <v>163</v>
      </c>
      <c r="C29" s="146" t="s">
        <v>572</v>
      </c>
      <c r="D29" s="186">
        <v>1015038140</v>
      </c>
      <c r="E29" s="151">
        <v>696033976</v>
      </c>
    </row>
    <row r="30" spans="2:5" x14ac:dyDescent="0.25">
      <c r="B30" s="64"/>
      <c r="C30" s="146"/>
      <c r="D30" s="285"/>
      <c r="E30" s="146"/>
    </row>
    <row r="31" spans="2:5" x14ac:dyDescent="0.25">
      <c r="B31" s="283" t="s">
        <v>412</v>
      </c>
      <c r="C31" s="146"/>
      <c r="D31" s="285">
        <f>SUM(D32:D34)</f>
        <v>8995657242</v>
      </c>
      <c r="E31" s="148">
        <f>SUM(E32:E34)</f>
        <v>13142692627</v>
      </c>
    </row>
    <row r="32" spans="2:5" x14ac:dyDescent="0.25">
      <c r="B32" s="64" t="s">
        <v>413</v>
      </c>
      <c r="C32" s="146"/>
      <c r="D32" s="275">
        <v>4311046934</v>
      </c>
      <c r="E32" s="151">
        <v>4605079122</v>
      </c>
    </row>
    <row r="33" spans="2:9" x14ac:dyDescent="0.25">
      <c r="B33" s="64" t="s">
        <v>414</v>
      </c>
      <c r="C33" s="146"/>
      <c r="D33" s="275">
        <v>1173073318</v>
      </c>
      <c r="E33" s="151">
        <v>339954013</v>
      </c>
    </row>
    <row r="34" spans="2:9" x14ac:dyDescent="0.25">
      <c r="B34" s="64" t="s">
        <v>164</v>
      </c>
      <c r="C34" s="146" t="s">
        <v>659</v>
      </c>
      <c r="D34" s="275">
        <v>3511536990</v>
      </c>
      <c r="E34" s="151">
        <v>8197659492</v>
      </c>
    </row>
    <row r="35" spans="2:9" x14ac:dyDescent="0.25">
      <c r="B35" s="64"/>
      <c r="C35" s="146"/>
      <c r="D35" s="275"/>
      <c r="E35" s="151"/>
    </row>
    <row r="36" spans="2:9" x14ac:dyDescent="0.25">
      <c r="B36" s="283" t="s">
        <v>415</v>
      </c>
      <c r="C36" s="146"/>
      <c r="D36" s="285">
        <f>+D10+D16+SUM(D20:D29)-D31</f>
        <v>22833369108</v>
      </c>
      <c r="E36" s="285">
        <f>+E10+E16+SUM(E20:E29)-E31</f>
        <v>24769181884</v>
      </c>
    </row>
    <row r="37" spans="2:9" x14ac:dyDescent="0.25">
      <c r="B37" s="283"/>
      <c r="C37" s="146"/>
      <c r="D37" s="285"/>
      <c r="E37" s="146"/>
    </row>
    <row r="38" spans="2:9" x14ac:dyDescent="0.25">
      <c r="B38" s="283" t="s">
        <v>416</v>
      </c>
      <c r="C38" s="146"/>
      <c r="D38" s="285">
        <f>SUM(D39:D40)</f>
        <v>1314110543</v>
      </c>
      <c r="E38" s="148">
        <f>SUM(E39:E40)</f>
        <v>1048822630</v>
      </c>
    </row>
    <row r="39" spans="2:9" x14ac:dyDescent="0.25">
      <c r="B39" s="64" t="s">
        <v>417</v>
      </c>
      <c r="C39" s="146"/>
      <c r="D39" s="275">
        <v>59866600</v>
      </c>
      <c r="E39" s="151">
        <v>517662996</v>
      </c>
    </row>
    <row r="40" spans="2:9" x14ac:dyDescent="0.25">
      <c r="B40" s="64" t="s">
        <v>165</v>
      </c>
      <c r="C40" s="146" t="s">
        <v>659</v>
      </c>
      <c r="D40" s="275">
        <v>1254243943</v>
      </c>
      <c r="E40" s="151">
        <v>531159634</v>
      </c>
    </row>
    <row r="41" spans="2:9" x14ac:dyDescent="0.25">
      <c r="B41" s="283" t="s">
        <v>418</v>
      </c>
      <c r="C41" s="146"/>
      <c r="D41" s="285">
        <f>SUM(D42:D50)</f>
        <v>9772039823</v>
      </c>
      <c r="E41" s="148">
        <f>SUM(E42:E50)</f>
        <v>11049313502</v>
      </c>
      <c r="I41" s="3"/>
    </row>
    <row r="42" spans="2:9" x14ac:dyDescent="0.25">
      <c r="B42" s="64" t="s">
        <v>419</v>
      </c>
      <c r="C42" s="146"/>
      <c r="D42" s="275">
        <v>5957976030</v>
      </c>
      <c r="E42" s="151">
        <v>8044681531</v>
      </c>
    </row>
    <row r="43" spans="2:9" x14ac:dyDescent="0.25">
      <c r="B43" s="64" t="s">
        <v>420</v>
      </c>
      <c r="C43" s="146"/>
      <c r="D43" s="275">
        <v>418350792</v>
      </c>
      <c r="E43" s="151">
        <v>383685812</v>
      </c>
    </row>
    <row r="44" spans="2:9" x14ac:dyDescent="0.25">
      <c r="B44" s="64" t="s">
        <v>421</v>
      </c>
      <c r="C44" s="146"/>
      <c r="D44" s="275">
        <v>69262310</v>
      </c>
      <c r="E44" s="151">
        <v>39898993</v>
      </c>
    </row>
    <row r="45" spans="2:9" x14ac:dyDescent="0.25">
      <c r="B45" s="64" t="s">
        <v>422</v>
      </c>
      <c r="C45" s="146"/>
      <c r="D45" s="275">
        <v>877971744</v>
      </c>
      <c r="E45" s="151">
        <v>630513274</v>
      </c>
    </row>
    <row r="46" spans="2:9" x14ac:dyDescent="0.25">
      <c r="B46" s="64" t="s">
        <v>423</v>
      </c>
      <c r="C46" s="146"/>
      <c r="D46" s="275">
        <v>343907972</v>
      </c>
      <c r="E46" s="151">
        <v>323797391</v>
      </c>
    </row>
    <row r="47" spans="2:9" x14ac:dyDescent="0.25">
      <c r="B47" s="64" t="s">
        <v>424</v>
      </c>
      <c r="C47" s="146"/>
      <c r="D47" s="275">
        <v>14936740</v>
      </c>
      <c r="E47" s="151">
        <v>14441680</v>
      </c>
    </row>
    <row r="48" spans="2:9" x14ac:dyDescent="0.25">
      <c r="B48" s="64" t="s">
        <v>425</v>
      </c>
      <c r="C48" s="146"/>
      <c r="D48" s="275">
        <v>1132887</v>
      </c>
      <c r="E48" s="151">
        <v>2913567</v>
      </c>
    </row>
    <row r="49" spans="2:8" x14ac:dyDescent="0.25">
      <c r="B49" s="64" t="s">
        <v>426</v>
      </c>
      <c r="C49" s="146"/>
      <c r="D49" s="275">
        <v>71912148</v>
      </c>
      <c r="E49" s="151">
        <v>45751208</v>
      </c>
    </row>
    <row r="50" spans="2:8" x14ac:dyDescent="0.25">
      <c r="B50" s="64" t="s">
        <v>166</v>
      </c>
      <c r="C50" s="146" t="s">
        <v>659</v>
      </c>
      <c r="D50" s="275">
        <v>2016589200</v>
      </c>
      <c r="E50" s="151">
        <v>1563630046</v>
      </c>
    </row>
    <row r="51" spans="2:8" x14ac:dyDescent="0.25">
      <c r="B51" s="64"/>
      <c r="C51" s="146"/>
      <c r="D51" s="275"/>
      <c r="E51" s="151"/>
    </row>
    <row r="52" spans="2:8" x14ac:dyDescent="0.25">
      <c r="B52" s="283" t="s">
        <v>427</v>
      </c>
      <c r="C52" s="146"/>
      <c r="D52" s="148">
        <f>+D36-D38-D41</f>
        <v>11747218742</v>
      </c>
      <c r="E52" s="148">
        <f>+E36-E38-E41</f>
        <v>12671045752</v>
      </c>
    </row>
    <row r="53" spans="2:8" x14ac:dyDescent="0.25">
      <c r="B53" s="283"/>
      <c r="C53" s="146"/>
      <c r="D53" s="285"/>
      <c r="E53" s="146"/>
    </row>
    <row r="54" spans="2:8" x14ac:dyDescent="0.25">
      <c r="B54" s="283" t="s">
        <v>428</v>
      </c>
      <c r="C54" s="146" t="s">
        <v>660</v>
      </c>
      <c r="D54" s="285">
        <f>SUM(D55)</f>
        <v>103004731</v>
      </c>
      <c r="E54" s="148">
        <f>SUM(E55)</f>
        <v>380063685</v>
      </c>
    </row>
    <row r="55" spans="2:8" x14ac:dyDescent="0.25">
      <c r="B55" s="64" t="s">
        <v>167</v>
      </c>
      <c r="C55" s="146"/>
      <c r="D55" s="275">
        <v>103004731</v>
      </c>
      <c r="E55" s="151">
        <v>380063685</v>
      </c>
    </row>
    <row r="56" spans="2:8" x14ac:dyDescent="0.25">
      <c r="B56" s="64" t="s">
        <v>168</v>
      </c>
      <c r="C56" s="146"/>
      <c r="D56" s="423">
        <v>0</v>
      </c>
      <c r="E56" s="151">
        <v>0</v>
      </c>
    </row>
    <row r="57" spans="2:8" x14ac:dyDescent="0.25">
      <c r="B57" s="64"/>
      <c r="C57" s="146"/>
      <c r="D57" s="285"/>
      <c r="E57" s="146"/>
    </row>
    <row r="58" spans="2:8" x14ac:dyDescent="0.25">
      <c r="B58" s="283" t="s">
        <v>429</v>
      </c>
      <c r="C58" s="146"/>
      <c r="D58" s="285">
        <f>+D59-D62</f>
        <v>-3323355171</v>
      </c>
      <c r="E58" s="148">
        <f>+E59+E62</f>
        <v>52914501</v>
      </c>
    </row>
    <row r="59" spans="2:8" x14ac:dyDescent="0.25">
      <c r="B59" s="283" t="s">
        <v>430</v>
      </c>
      <c r="C59" s="146"/>
      <c r="D59" s="285">
        <f>SUM(D60:D61)</f>
        <v>5123360337</v>
      </c>
      <c r="E59" s="148">
        <f>SUM(E60:E61)</f>
        <v>-279251346</v>
      </c>
    </row>
    <row r="60" spans="2:8" x14ac:dyDescent="0.25">
      <c r="B60" s="64" t="s">
        <v>169</v>
      </c>
      <c r="C60" s="146"/>
      <c r="D60" s="275">
        <v>0</v>
      </c>
      <c r="E60" s="151">
        <v>0</v>
      </c>
    </row>
    <row r="61" spans="2:8" x14ac:dyDescent="0.25">
      <c r="B61" s="64" t="s">
        <v>431</v>
      </c>
      <c r="C61" s="146"/>
      <c r="D61" s="275">
        <v>5123360337</v>
      </c>
      <c r="E61" s="151">
        <v>-279251346</v>
      </c>
      <c r="H61" s="3"/>
    </row>
    <row r="62" spans="2:8" x14ac:dyDescent="0.25">
      <c r="B62" s="283" t="s">
        <v>432</v>
      </c>
      <c r="C62" s="146"/>
      <c r="D62" s="285">
        <f>SUM(D63:D64)</f>
        <v>8446715508</v>
      </c>
      <c r="E62" s="148">
        <f>SUM(E63:E64)</f>
        <v>332165847</v>
      </c>
    </row>
    <row r="63" spans="2:8" x14ac:dyDescent="0.25">
      <c r="B63" s="64" t="s">
        <v>398</v>
      </c>
      <c r="C63" s="146"/>
      <c r="D63" s="275">
        <v>3363550375</v>
      </c>
      <c r="E63" s="151">
        <v>0</v>
      </c>
    </row>
    <row r="64" spans="2:8" x14ac:dyDescent="0.25">
      <c r="B64" s="64" t="s">
        <v>431</v>
      </c>
      <c r="C64" s="146"/>
      <c r="D64" s="186">
        <v>5083165133</v>
      </c>
      <c r="E64" s="151">
        <v>332165847</v>
      </c>
    </row>
    <row r="65" spans="2:7" x14ac:dyDescent="0.25">
      <c r="B65" s="64"/>
      <c r="C65" s="146"/>
      <c r="D65" s="285"/>
      <c r="E65" s="146"/>
    </row>
    <row r="66" spans="2:7" x14ac:dyDescent="0.25">
      <c r="B66" s="283" t="s">
        <v>449</v>
      </c>
      <c r="C66" s="146"/>
      <c r="D66" s="275">
        <v>0</v>
      </c>
      <c r="E66" s="148">
        <v>0</v>
      </c>
    </row>
    <row r="67" spans="2:7" x14ac:dyDescent="0.25">
      <c r="B67" s="64" t="s">
        <v>450</v>
      </c>
      <c r="C67" s="146"/>
      <c r="D67" s="275">
        <v>0</v>
      </c>
      <c r="E67" s="151">
        <v>0</v>
      </c>
    </row>
    <row r="68" spans="2:7" x14ac:dyDescent="0.25">
      <c r="B68" s="64" t="s">
        <v>451</v>
      </c>
      <c r="C68" s="146"/>
      <c r="D68" s="275">
        <v>0</v>
      </c>
      <c r="E68" s="151">
        <v>0</v>
      </c>
    </row>
    <row r="69" spans="2:7" x14ac:dyDescent="0.25">
      <c r="B69" s="64"/>
      <c r="C69" s="146"/>
      <c r="D69" s="275"/>
      <c r="E69" s="146"/>
    </row>
    <row r="70" spans="2:7" x14ac:dyDescent="0.25">
      <c r="B70" s="283" t="s">
        <v>433</v>
      </c>
      <c r="C70" s="146"/>
      <c r="D70" s="275">
        <v>0</v>
      </c>
      <c r="E70" s="148">
        <v>0</v>
      </c>
    </row>
    <row r="71" spans="2:7" x14ac:dyDescent="0.25">
      <c r="B71" s="64" t="s">
        <v>434</v>
      </c>
      <c r="C71" s="146"/>
      <c r="D71" s="275">
        <v>0</v>
      </c>
      <c r="E71" s="151">
        <v>0</v>
      </c>
    </row>
    <row r="72" spans="2:7" x14ac:dyDescent="0.25">
      <c r="B72" s="64" t="s">
        <v>435</v>
      </c>
      <c r="C72" s="146"/>
      <c r="D72" s="275">
        <v>0</v>
      </c>
      <c r="E72" s="151">
        <v>0</v>
      </c>
    </row>
    <row r="73" spans="2:7" x14ac:dyDescent="0.25">
      <c r="B73" s="64"/>
      <c r="C73" s="146"/>
      <c r="D73" s="147"/>
      <c r="E73" s="146"/>
    </row>
    <row r="74" spans="2:7" x14ac:dyDescent="0.25">
      <c r="B74" s="66" t="s">
        <v>436</v>
      </c>
      <c r="C74" s="228"/>
      <c r="D74" s="229">
        <f>+D52+D54+D58</f>
        <v>8526868302</v>
      </c>
      <c r="E74" s="229">
        <f>+E52+E54+E58</f>
        <v>13104023938</v>
      </c>
    </row>
    <row r="75" spans="2:7" x14ac:dyDescent="0.25">
      <c r="B75" s="66" t="s">
        <v>437</v>
      </c>
      <c r="C75" s="228"/>
      <c r="D75" s="229">
        <v>0</v>
      </c>
      <c r="E75" s="270">
        <v>368241990</v>
      </c>
    </row>
    <row r="76" spans="2:7" ht="15.75" thickBot="1" x14ac:dyDescent="0.3">
      <c r="B76" s="274" t="s">
        <v>438</v>
      </c>
      <c r="C76" s="228"/>
      <c r="D76" s="230">
        <f>+D74-D75</f>
        <v>8526868302</v>
      </c>
      <c r="E76" s="343">
        <f>+E74-E75</f>
        <v>12735781948</v>
      </c>
    </row>
    <row r="77" spans="2:7" ht="15.75" thickTop="1" x14ac:dyDescent="0.25">
      <c r="B77" s="193"/>
      <c r="C77" s="193"/>
      <c r="D77" s="193"/>
      <c r="E77" s="193"/>
      <c r="F77" s="193"/>
      <c r="G77" s="193"/>
    </row>
    <row r="78" spans="2:7" x14ac:dyDescent="0.25">
      <c r="B78" s="119" t="s">
        <v>681</v>
      </c>
    </row>
    <row r="79" spans="2:7" x14ac:dyDescent="0.25">
      <c r="E79" s="3"/>
    </row>
    <row r="80" spans="2:7" x14ac:dyDescent="0.25">
      <c r="B80" s="193" t="s">
        <v>477</v>
      </c>
      <c r="D80" s="3"/>
      <c r="E80" s="37"/>
    </row>
    <row r="81" spans="4:5" x14ac:dyDescent="0.25">
      <c r="D81" s="3"/>
      <c r="E81" s="3"/>
    </row>
    <row r="82" spans="4:5" x14ac:dyDescent="0.25">
      <c r="D82" s="37"/>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64" orientation="portrait" r:id="rId1"/>
  <ignoredErrors>
    <ignoredError sqref="E41 E59 E10 D16:E16"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topLeftCell="A43" zoomScaleNormal="100" workbookViewId="0">
      <selection activeCell="E43" sqref="E43"/>
    </sheetView>
  </sheetViews>
  <sheetFormatPr baseColWidth="10" defaultColWidth="11.42578125" defaultRowHeight="15" x14ac:dyDescent="0.25"/>
  <cols>
    <col min="1" max="1" width="2.85546875" style="119" customWidth="1"/>
    <col min="2" max="2" width="2.7109375" style="119" customWidth="1"/>
    <col min="3" max="3" width="101.140625" style="119" bestFit="1" customWidth="1"/>
    <col min="4" max="4" width="4.28515625" style="119" customWidth="1"/>
    <col min="5" max="5" width="24.7109375" style="119" bestFit="1" customWidth="1"/>
    <col min="6" max="6" width="23.42578125" style="119" bestFit="1" customWidth="1"/>
    <col min="7" max="7" width="2.85546875" style="119" customWidth="1"/>
    <col min="8" max="16384" width="11.42578125" style="119"/>
  </cols>
  <sheetData>
    <row r="1" spans="1:7" x14ac:dyDescent="0.25">
      <c r="A1" s="1" t="s">
        <v>468</v>
      </c>
    </row>
    <row r="2" spans="1:7" x14ac:dyDescent="0.25">
      <c r="B2" s="471" t="s">
        <v>104</v>
      </c>
      <c r="C2" s="471"/>
      <c r="D2" s="471"/>
      <c r="E2" s="471"/>
      <c r="F2" s="471"/>
      <c r="G2" s="471"/>
    </row>
    <row r="3" spans="1:7" x14ac:dyDescent="0.25">
      <c r="B3" s="472" t="s">
        <v>381</v>
      </c>
      <c r="C3" s="472"/>
      <c r="D3" s="472"/>
      <c r="E3" s="472"/>
      <c r="F3" s="472"/>
      <c r="G3" s="472"/>
    </row>
    <row r="4" spans="1:7" x14ac:dyDescent="0.25">
      <c r="B4" s="473" t="str">
        <f>+'03'!B4</f>
        <v>Correspondiente al 31/12/2022, presentado en forma comparativa con el ejercicio cerrado al 31/12/2021</v>
      </c>
      <c r="C4" s="473"/>
      <c r="D4" s="473"/>
      <c r="E4" s="473"/>
      <c r="F4" s="473"/>
      <c r="G4" s="473"/>
    </row>
    <row r="5" spans="1:7" x14ac:dyDescent="0.25">
      <c r="B5" s="192"/>
      <c r="C5" s="192"/>
      <c r="D5" s="192"/>
      <c r="E5" s="192"/>
      <c r="F5" s="192"/>
      <c r="G5" s="192"/>
    </row>
    <row r="6" spans="1:7" x14ac:dyDescent="0.25">
      <c r="E6" s="421">
        <f>+'03'!D7</f>
        <v>44926</v>
      </c>
      <c r="F6" s="421">
        <f>+'03'!E7</f>
        <v>44561</v>
      </c>
      <c r="G6" s="40"/>
    </row>
    <row r="7" spans="1:7" x14ac:dyDescent="0.25">
      <c r="B7" s="2" t="s">
        <v>382</v>
      </c>
      <c r="C7" s="189" t="s">
        <v>383</v>
      </c>
      <c r="D7" s="2"/>
      <c r="E7" s="2"/>
      <c r="F7" s="142"/>
      <c r="G7" s="142"/>
    </row>
    <row r="8" spans="1:7" x14ac:dyDescent="0.25">
      <c r="B8" s="143"/>
      <c r="C8" s="119" t="s">
        <v>384</v>
      </c>
      <c r="E8" s="103">
        <v>22209936058</v>
      </c>
      <c r="F8" s="103">
        <v>26477553978</v>
      </c>
      <c r="G8" s="103"/>
    </row>
    <row r="9" spans="1:7" x14ac:dyDescent="0.25">
      <c r="C9" s="119" t="s">
        <v>385</v>
      </c>
      <c r="E9" s="103">
        <v>-9312157478</v>
      </c>
      <c r="F9" s="103">
        <v>-7664752259</v>
      </c>
      <c r="G9" s="103"/>
    </row>
    <row r="10" spans="1:7" x14ac:dyDescent="0.25">
      <c r="C10" s="119" t="s">
        <v>452</v>
      </c>
      <c r="E10" s="103">
        <v>33490759</v>
      </c>
      <c r="F10" s="103">
        <v>0</v>
      </c>
      <c r="G10" s="103"/>
    </row>
    <row r="11" spans="1:7" x14ac:dyDescent="0.25">
      <c r="B11" s="76"/>
      <c r="C11" s="220" t="s">
        <v>386</v>
      </c>
      <c r="D11" s="76"/>
      <c r="E11" s="164">
        <f>SUM(E8:E10)</f>
        <v>12931269339</v>
      </c>
      <c r="F11" s="164">
        <f>SUM(F8:F10)</f>
        <v>18812801719</v>
      </c>
      <c r="G11" s="164"/>
    </row>
    <row r="12" spans="1:7" x14ac:dyDescent="0.25">
      <c r="B12" s="2"/>
      <c r="C12" s="2" t="s">
        <v>453</v>
      </c>
      <c r="D12" s="2"/>
      <c r="E12" s="165">
        <v>0</v>
      </c>
      <c r="F12" s="165">
        <v>0</v>
      </c>
      <c r="G12" s="165"/>
    </row>
    <row r="13" spans="1:7" x14ac:dyDescent="0.25">
      <c r="C13" s="119" t="s">
        <v>454</v>
      </c>
      <c r="E13" s="103">
        <v>0</v>
      </c>
      <c r="F13" s="103">
        <v>0</v>
      </c>
      <c r="G13" s="103"/>
    </row>
    <row r="14" spans="1:7" x14ac:dyDescent="0.25">
      <c r="B14" s="143"/>
      <c r="C14" s="2" t="s">
        <v>387</v>
      </c>
      <c r="D14" s="2"/>
      <c r="E14" s="164">
        <f>SUM(E15)</f>
        <v>-7215571697</v>
      </c>
      <c r="F14" s="165">
        <f>SUM(F15)</f>
        <v>-11479553239</v>
      </c>
      <c r="G14" s="165"/>
    </row>
    <row r="15" spans="1:7" x14ac:dyDescent="0.25">
      <c r="C15" s="119" t="s">
        <v>388</v>
      </c>
      <c r="E15" s="103">
        <v>-7215571697</v>
      </c>
      <c r="F15" s="103">
        <v>-11479553239</v>
      </c>
      <c r="G15" s="103"/>
    </row>
    <row r="16" spans="1:7" x14ac:dyDescent="0.25">
      <c r="B16" s="2"/>
      <c r="C16" s="2" t="s">
        <v>455</v>
      </c>
      <c r="D16" s="2"/>
      <c r="E16" s="165">
        <f>+E11+E14</f>
        <v>5715697642</v>
      </c>
      <c r="F16" s="165">
        <f>+F11+F14</f>
        <v>7333248480</v>
      </c>
      <c r="G16" s="165"/>
    </row>
    <row r="17" spans="2:7" x14ac:dyDescent="0.25">
      <c r="C17" s="119" t="s">
        <v>456</v>
      </c>
      <c r="E17" s="103">
        <v>-420427838</v>
      </c>
      <c r="F17" s="103">
        <v>-254737512</v>
      </c>
      <c r="G17" s="103"/>
    </row>
    <row r="18" spans="2:7" x14ac:dyDescent="0.25">
      <c r="C18" s="2" t="s">
        <v>389</v>
      </c>
      <c r="E18" s="165">
        <f>+E16+E17</f>
        <v>5295269804</v>
      </c>
      <c r="F18" s="165">
        <f>+F16+F17</f>
        <v>7078510968</v>
      </c>
      <c r="G18" s="165"/>
    </row>
    <row r="19" spans="2:7" x14ac:dyDescent="0.25">
      <c r="C19" s="2"/>
      <c r="E19" s="103"/>
      <c r="F19" s="103"/>
      <c r="G19" s="165"/>
    </row>
    <row r="20" spans="2:7" x14ac:dyDescent="0.25">
      <c r="B20" s="2" t="s">
        <v>390</v>
      </c>
      <c r="C20" s="189" t="s">
        <v>391</v>
      </c>
      <c r="D20" s="2"/>
      <c r="E20" s="165"/>
      <c r="F20" s="165"/>
      <c r="G20" s="165"/>
    </row>
    <row r="21" spans="2:7" x14ac:dyDescent="0.25">
      <c r="C21" s="119" t="s">
        <v>457</v>
      </c>
      <c r="E21" s="103">
        <v>0</v>
      </c>
      <c r="F21" s="103">
        <v>-1257655375</v>
      </c>
      <c r="G21" s="103"/>
    </row>
    <row r="22" spans="2:7" x14ac:dyDescent="0.25">
      <c r="C22" s="119" t="s">
        <v>118</v>
      </c>
      <c r="E22" s="103">
        <v>-140055205444</v>
      </c>
      <c r="F22" s="103">
        <v>-18533636237</v>
      </c>
      <c r="G22" s="103"/>
    </row>
    <row r="23" spans="2:7" x14ac:dyDescent="0.25">
      <c r="C23" s="119" t="s">
        <v>458</v>
      </c>
      <c r="E23" s="103">
        <v>0</v>
      </c>
      <c r="F23" s="103">
        <v>0</v>
      </c>
      <c r="G23" s="103"/>
    </row>
    <row r="24" spans="2:7" x14ac:dyDescent="0.25">
      <c r="C24" s="119" t="s">
        <v>392</v>
      </c>
      <c r="E24" s="103">
        <v>-231137893</v>
      </c>
      <c r="F24" s="103">
        <v>-312868261</v>
      </c>
      <c r="G24" s="103"/>
    </row>
    <row r="25" spans="2:7" x14ac:dyDescent="0.25">
      <c r="C25" s="119" t="s">
        <v>459</v>
      </c>
      <c r="E25" s="103">
        <v>0</v>
      </c>
      <c r="F25" s="103">
        <v>0</v>
      </c>
      <c r="G25" s="103"/>
    </row>
    <row r="26" spans="2:7" x14ac:dyDescent="0.25">
      <c r="B26" s="475"/>
      <c r="C26" s="119" t="s">
        <v>460</v>
      </c>
      <c r="E26" s="103">
        <v>0</v>
      </c>
      <c r="F26" s="103">
        <v>0</v>
      </c>
      <c r="G26" s="103"/>
    </row>
    <row r="27" spans="2:7" x14ac:dyDescent="0.25">
      <c r="B27" s="475"/>
      <c r="C27" s="119" t="s">
        <v>393</v>
      </c>
      <c r="E27" s="103">
        <v>0</v>
      </c>
      <c r="F27" s="103">
        <v>239769699</v>
      </c>
      <c r="G27" s="103"/>
    </row>
    <row r="28" spans="2:7" x14ac:dyDescent="0.25">
      <c r="C28" s="2" t="s">
        <v>394</v>
      </c>
      <c r="D28" s="184"/>
      <c r="E28" s="165">
        <f>SUM(E21:E27)</f>
        <v>-140286343337</v>
      </c>
      <c r="F28" s="165">
        <f>SUM(F21:F27)</f>
        <v>-19864390174</v>
      </c>
      <c r="G28" s="165"/>
    </row>
    <row r="29" spans="2:7" x14ac:dyDescent="0.25">
      <c r="B29" s="143"/>
      <c r="E29" s="103"/>
      <c r="F29" s="103"/>
      <c r="G29" s="103"/>
    </row>
    <row r="30" spans="2:7" x14ac:dyDescent="0.25">
      <c r="B30" s="2" t="s">
        <v>395</v>
      </c>
      <c r="C30" s="189" t="s">
        <v>508</v>
      </c>
      <c r="D30" s="2"/>
      <c r="E30" s="165"/>
      <c r="F30" s="165"/>
      <c r="G30" s="165"/>
    </row>
    <row r="31" spans="2:7" x14ac:dyDescent="0.25">
      <c r="B31" s="143"/>
      <c r="C31" s="119" t="s">
        <v>461</v>
      </c>
      <c r="E31" s="103">
        <v>0</v>
      </c>
      <c r="F31" s="103">
        <v>0</v>
      </c>
      <c r="G31" s="103"/>
    </row>
    <row r="32" spans="2:7" x14ac:dyDescent="0.25">
      <c r="C32" s="119" t="s">
        <v>396</v>
      </c>
      <c r="E32" s="103">
        <v>142129030955</v>
      </c>
      <c r="F32" s="103">
        <v>18015870148</v>
      </c>
      <c r="G32" s="103"/>
    </row>
    <row r="33" spans="2:7" x14ac:dyDescent="0.25">
      <c r="B33" s="143"/>
      <c r="C33" s="119" t="s">
        <v>397</v>
      </c>
      <c r="E33" s="103">
        <v>-895992851</v>
      </c>
      <c r="F33" s="103">
        <v>-880154392</v>
      </c>
      <c r="G33" s="103"/>
    </row>
    <row r="34" spans="2:7" x14ac:dyDescent="0.25">
      <c r="C34" s="119" t="s">
        <v>398</v>
      </c>
      <c r="E34" s="103">
        <v>-6510674137</v>
      </c>
      <c r="F34" s="103">
        <v>-6295621172</v>
      </c>
      <c r="G34" s="103"/>
    </row>
    <row r="35" spans="2:7" x14ac:dyDescent="0.25">
      <c r="C35" s="119" t="s">
        <v>399</v>
      </c>
      <c r="E35" s="103">
        <v>16663377</v>
      </c>
      <c r="F35" s="103">
        <v>52914501</v>
      </c>
      <c r="G35" s="103"/>
    </row>
    <row r="36" spans="2:7" x14ac:dyDescent="0.25">
      <c r="C36" s="2" t="s">
        <v>400</v>
      </c>
      <c r="E36" s="165">
        <f>SUM(E32:E35)</f>
        <v>134739027344</v>
      </c>
      <c r="F36" s="165">
        <f>SUM(F32:F35)</f>
        <v>10893009085</v>
      </c>
      <c r="G36" s="165"/>
    </row>
    <row r="37" spans="2:7" x14ac:dyDescent="0.25">
      <c r="C37" s="2"/>
      <c r="E37" s="103"/>
      <c r="F37" s="103"/>
      <c r="G37" s="165"/>
    </row>
    <row r="38" spans="2:7" x14ac:dyDescent="0.25">
      <c r="B38" s="2"/>
      <c r="C38" s="22" t="s">
        <v>401</v>
      </c>
      <c r="D38" s="29"/>
      <c r="E38" s="29">
        <f>+E28+E36+E18</f>
        <v>-252046189</v>
      </c>
      <c r="F38" s="166">
        <f>+F28+F36+F18</f>
        <v>-1892870121</v>
      </c>
      <c r="G38" s="165"/>
    </row>
    <row r="39" spans="2:7" x14ac:dyDescent="0.25">
      <c r="C39" s="22" t="s">
        <v>402</v>
      </c>
      <c r="D39" s="34"/>
      <c r="E39" s="297">
        <v>3546141121</v>
      </c>
      <c r="F39" s="297">
        <v>5439011242</v>
      </c>
      <c r="G39" s="165"/>
    </row>
    <row r="40" spans="2:7" ht="15.75" thickBot="1" x14ac:dyDescent="0.3">
      <c r="C40" s="22" t="s">
        <v>403</v>
      </c>
      <c r="D40" s="34"/>
      <c r="E40" s="167">
        <f>+E38+E39</f>
        <v>3294094932</v>
      </c>
      <c r="F40" s="167">
        <f>+F38+F39</f>
        <v>3546141121</v>
      </c>
      <c r="G40" s="165"/>
    </row>
    <row r="41" spans="2:7" ht="15.75" thickTop="1" x14ac:dyDescent="0.25"/>
    <row r="42" spans="2:7" x14ac:dyDescent="0.25">
      <c r="C42" s="474" t="s">
        <v>477</v>
      </c>
      <c r="D42" s="474"/>
      <c r="E42" s="474"/>
      <c r="F42" s="474"/>
      <c r="G42" s="474"/>
    </row>
    <row r="44" spans="2:7" x14ac:dyDescent="0.25">
      <c r="E44" s="3"/>
      <c r="F44" s="3"/>
    </row>
  </sheetData>
  <mergeCells count="5">
    <mergeCell ref="C42:G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ignoredErrors>
    <ignoredError sqref="E36:F3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A5" zoomScaleNormal="100" workbookViewId="0">
      <selection activeCell="A10" sqref="A10"/>
    </sheetView>
  </sheetViews>
  <sheetFormatPr baseColWidth="10" defaultColWidth="11.42578125" defaultRowHeight="15" x14ac:dyDescent="0.25"/>
  <cols>
    <col min="1" max="1" width="9" style="119" bestFit="1" customWidth="1"/>
    <col min="2" max="2" width="38" style="119" bestFit="1" customWidth="1"/>
    <col min="3" max="3" width="22.140625" style="119" bestFit="1" customWidth="1"/>
    <col min="4" max="4" width="14.140625" style="119" bestFit="1" customWidth="1"/>
    <col min="5" max="5" width="22.140625" style="119" bestFit="1" customWidth="1"/>
    <col min="6" max="6" width="18.140625" style="119" bestFit="1" customWidth="1"/>
    <col min="7" max="7" width="20.7109375" style="119" bestFit="1" customWidth="1"/>
    <col min="8" max="8" width="15.42578125" style="119" bestFit="1" customWidth="1"/>
    <col min="9" max="9" width="18.140625" style="119" bestFit="1" customWidth="1"/>
    <col min="10" max="11" width="23.42578125" style="119" bestFit="1" customWidth="1"/>
    <col min="12" max="13" width="22.140625" style="119" bestFit="1" customWidth="1"/>
    <col min="14" max="14" width="2.85546875" style="119" customWidth="1"/>
    <col min="15" max="16384" width="11.42578125" style="119"/>
  </cols>
  <sheetData>
    <row r="1" spans="1:13" x14ac:dyDescent="0.25">
      <c r="A1" s="1" t="s">
        <v>468</v>
      </c>
    </row>
    <row r="2" spans="1:13" x14ac:dyDescent="0.25">
      <c r="B2" s="458" t="s">
        <v>104</v>
      </c>
      <c r="C2" s="458"/>
      <c r="D2" s="458"/>
      <c r="E2" s="458"/>
      <c r="F2" s="458"/>
      <c r="G2" s="458"/>
      <c r="H2" s="458"/>
      <c r="I2" s="458"/>
      <c r="J2" s="458"/>
      <c r="K2" s="458"/>
      <c r="L2" s="458"/>
      <c r="M2" s="458"/>
    </row>
    <row r="3" spans="1:13" x14ac:dyDescent="0.25">
      <c r="B3" s="458" t="s">
        <v>170</v>
      </c>
      <c r="C3" s="458"/>
      <c r="D3" s="458"/>
      <c r="E3" s="458"/>
      <c r="F3" s="458"/>
      <c r="G3" s="458"/>
      <c r="H3" s="458"/>
      <c r="I3" s="458"/>
      <c r="J3" s="458"/>
      <c r="K3" s="458"/>
      <c r="L3" s="458"/>
      <c r="M3" s="458"/>
    </row>
    <row r="4" spans="1:13" x14ac:dyDescent="0.25">
      <c r="B4" s="458" t="str">
        <f>+'04'!B4</f>
        <v>Correspondiente al 31/12/2022, presentado en forma comparativa con el ejercicio cerrado al 31/12/2021</v>
      </c>
      <c r="C4" s="458"/>
      <c r="D4" s="458"/>
      <c r="E4" s="458"/>
      <c r="F4" s="458"/>
      <c r="G4" s="458"/>
      <c r="H4" s="458"/>
      <c r="I4" s="458"/>
      <c r="J4" s="458"/>
      <c r="K4" s="458"/>
      <c r="L4" s="458"/>
      <c r="M4" s="458"/>
    </row>
    <row r="5" spans="1:13" x14ac:dyDescent="0.25">
      <c r="B5" s="458" t="s">
        <v>105</v>
      </c>
      <c r="C5" s="458"/>
      <c r="D5" s="458"/>
      <c r="E5" s="458"/>
      <c r="F5" s="458"/>
      <c r="G5" s="458"/>
      <c r="H5" s="458"/>
      <c r="I5" s="458"/>
      <c r="J5" s="458"/>
      <c r="K5" s="458"/>
      <c r="L5" s="458"/>
      <c r="M5" s="458"/>
    </row>
    <row r="7" spans="1:13" x14ac:dyDescent="0.25">
      <c r="B7" s="476" t="s">
        <v>171</v>
      </c>
      <c r="C7" s="478" t="s">
        <v>172</v>
      </c>
      <c r="D7" s="479"/>
      <c r="E7" s="479"/>
      <c r="F7" s="480"/>
      <c r="G7" s="478" t="s">
        <v>173</v>
      </c>
      <c r="H7" s="479"/>
      <c r="I7" s="480"/>
      <c r="J7" s="478" t="s">
        <v>174</v>
      </c>
      <c r="K7" s="480"/>
      <c r="L7" s="478" t="s">
        <v>148</v>
      </c>
      <c r="M7" s="480"/>
    </row>
    <row r="8" spans="1:13" ht="45" x14ac:dyDescent="0.25">
      <c r="B8" s="477"/>
      <c r="C8" s="41" t="s">
        <v>175</v>
      </c>
      <c r="D8" s="41" t="s">
        <v>176</v>
      </c>
      <c r="E8" s="41" t="s">
        <v>177</v>
      </c>
      <c r="F8" s="50" t="s">
        <v>653</v>
      </c>
      <c r="G8" s="41" t="s">
        <v>178</v>
      </c>
      <c r="H8" s="41" t="s">
        <v>179</v>
      </c>
      <c r="I8" s="41" t="s">
        <v>180</v>
      </c>
      <c r="J8" s="41" t="s">
        <v>181</v>
      </c>
      <c r="K8" s="41" t="s">
        <v>182</v>
      </c>
      <c r="L8" s="42">
        <f>+'04'!E6</f>
        <v>44926</v>
      </c>
      <c r="M8" s="42">
        <f>+'04'!F6</f>
        <v>44561</v>
      </c>
    </row>
    <row r="9" spans="1:13" x14ac:dyDescent="0.25">
      <c r="B9" s="34" t="s">
        <v>183</v>
      </c>
      <c r="C9" s="29">
        <v>24426000000</v>
      </c>
      <c r="D9" s="29">
        <v>0</v>
      </c>
      <c r="E9" s="29">
        <v>24426000000</v>
      </c>
      <c r="F9" s="29">
        <v>885500000</v>
      </c>
      <c r="G9" s="29">
        <v>1551435974</v>
      </c>
      <c r="H9" s="29">
        <v>0</v>
      </c>
      <c r="I9" s="29">
        <v>227468427</v>
      </c>
      <c r="J9" s="29">
        <v>0</v>
      </c>
      <c r="K9" s="29">
        <v>12735781948</v>
      </c>
      <c r="L9" s="29">
        <v>39826186349</v>
      </c>
      <c r="M9" s="29">
        <v>27921558793</v>
      </c>
    </row>
    <row r="10" spans="1:13" x14ac:dyDescent="0.25">
      <c r="B10" s="22" t="s">
        <v>184</v>
      </c>
      <c r="C10" s="102">
        <v>0</v>
      </c>
      <c r="D10" s="102">
        <v>0</v>
      </c>
      <c r="E10" s="102">
        <v>0</v>
      </c>
      <c r="F10" s="102">
        <v>0</v>
      </c>
      <c r="G10" s="102">
        <v>0</v>
      </c>
      <c r="H10" s="102">
        <v>0</v>
      </c>
      <c r="I10" s="102">
        <v>0</v>
      </c>
      <c r="J10" s="29">
        <v>12735781948</v>
      </c>
      <c r="K10" s="29">
        <v>-12735781948</v>
      </c>
      <c r="L10" s="102">
        <v>0</v>
      </c>
      <c r="M10" s="29"/>
    </row>
    <row r="11" spans="1:13" x14ac:dyDescent="0.25">
      <c r="B11" s="34" t="s">
        <v>479</v>
      </c>
      <c r="C11" s="102">
        <v>11203000000</v>
      </c>
      <c r="D11" s="102">
        <v>0</v>
      </c>
      <c r="E11" s="102">
        <v>11203000000</v>
      </c>
      <c r="F11" s="102">
        <v>0</v>
      </c>
      <c r="G11" s="102">
        <v>0</v>
      </c>
      <c r="H11" s="102">
        <v>0</v>
      </c>
      <c r="I11" s="102">
        <v>0</v>
      </c>
      <c r="J11" s="102">
        <v>-11203000000</v>
      </c>
      <c r="K11" s="102">
        <v>0</v>
      </c>
      <c r="L11" s="102">
        <v>0</v>
      </c>
      <c r="M11" s="29"/>
    </row>
    <row r="12" spans="1:13" x14ac:dyDescent="0.25">
      <c r="B12" s="34" t="s">
        <v>480</v>
      </c>
      <c r="C12" s="102">
        <v>0</v>
      </c>
      <c r="D12" s="102">
        <v>0</v>
      </c>
      <c r="E12" s="102">
        <v>0</v>
      </c>
      <c r="F12" s="102">
        <v>0</v>
      </c>
      <c r="G12" s="102">
        <v>0</v>
      </c>
      <c r="H12" s="102">
        <v>0</v>
      </c>
      <c r="I12" s="102">
        <v>0</v>
      </c>
      <c r="J12" s="102">
        <v>0</v>
      </c>
      <c r="K12" s="102">
        <v>0</v>
      </c>
      <c r="L12" s="102">
        <v>0</v>
      </c>
      <c r="M12" s="102"/>
    </row>
    <row r="13" spans="1:13" x14ac:dyDescent="0.25">
      <c r="B13" s="34" t="s">
        <v>185</v>
      </c>
      <c r="C13" s="102">
        <v>0</v>
      </c>
      <c r="D13" s="102">
        <v>0</v>
      </c>
      <c r="E13" s="102">
        <v>0</v>
      </c>
      <c r="F13" s="102">
        <v>0</v>
      </c>
      <c r="G13" s="102">
        <v>0</v>
      </c>
      <c r="H13" s="102">
        <v>0</v>
      </c>
      <c r="I13" s="102">
        <v>0</v>
      </c>
      <c r="J13" s="102">
        <v>-895992851</v>
      </c>
      <c r="K13" s="102">
        <v>0</v>
      </c>
      <c r="L13" s="102">
        <v>-895992851</v>
      </c>
      <c r="M13" s="102">
        <v>-880154392</v>
      </c>
    </row>
    <row r="14" spans="1:13" x14ac:dyDescent="0.25">
      <c r="B14" s="34" t="s">
        <v>151</v>
      </c>
      <c r="C14" s="102">
        <v>0</v>
      </c>
      <c r="D14" s="102">
        <v>0</v>
      </c>
      <c r="E14" s="102">
        <v>0</v>
      </c>
      <c r="F14" s="102">
        <v>0</v>
      </c>
      <c r="G14" s="102">
        <v>636789097</v>
      </c>
      <c r="H14" s="102">
        <v>0</v>
      </c>
      <c r="I14" s="102">
        <v>0</v>
      </c>
      <c r="J14" s="102">
        <v>-636789097</v>
      </c>
      <c r="K14" s="102">
        <v>0</v>
      </c>
      <c r="L14" s="102">
        <v>0</v>
      </c>
      <c r="M14" s="102"/>
    </row>
    <row r="15" spans="1:13" x14ac:dyDescent="0.25">
      <c r="B15" s="34" t="s">
        <v>652</v>
      </c>
      <c r="C15" s="102">
        <v>0</v>
      </c>
      <c r="D15" s="102">
        <v>0</v>
      </c>
      <c r="E15" s="102">
        <v>0</v>
      </c>
      <c r="F15" s="102">
        <v>102000000</v>
      </c>
      <c r="G15" s="102">
        <v>0</v>
      </c>
      <c r="H15" s="102">
        <v>0</v>
      </c>
      <c r="I15" s="102">
        <v>0</v>
      </c>
      <c r="J15" s="102">
        <v>0</v>
      </c>
      <c r="K15" s="102">
        <v>0</v>
      </c>
      <c r="L15" s="102">
        <v>102000000</v>
      </c>
      <c r="M15" s="102">
        <v>49000000</v>
      </c>
    </row>
    <row r="16" spans="1:13" x14ac:dyDescent="0.25">
      <c r="B16" s="34" t="s">
        <v>373</v>
      </c>
      <c r="C16" s="102">
        <v>0</v>
      </c>
      <c r="D16" s="102">
        <v>0</v>
      </c>
      <c r="E16" s="102">
        <v>0</v>
      </c>
      <c r="F16" s="102">
        <v>0</v>
      </c>
      <c r="G16" s="102">
        <v>0</v>
      </c>
      <c r="H16" s="102">
        <v>0</v>
      </c>
      <c r="I16" s="102">
        <v>0</v>
      </c>
      <c r="J16" s="102">
        <v>0</v>
      </c>
      <c r="K16" s="102">
        <v>0</v>
      </c>
      <c r="L16" s="102">
        <v>0</v>
      </c>
      <c r="M16" s="102"/>
    </row>
    <row r="17" spans="2:14" x14ac:dyDescent="0.25">
      <c r="B17" s="34" t="s">
        <v>156</v>
      </c>
      <c r="C17" s="102">
        <v>0</v>
      </c>
      <c r="D17" s="102">
        <v>0</v>
      </c>
      <c r="E17" s="102">
        <v>0</v>
      </c>
      <c r="F17" s="102">
        <v>0</v>
      </c>
      <c r="G17" s="102">
        <v>0</v>
      </c>
      <c r="H17" s="102">
        <v>0</v>
      </c>
      <c r="I17" s="102">
        <v>0</v>
      </c>
      <c r="J17" s="102">
        <v>0</v>
      </c>
      <c r="K17" s="102">
        <v>8526868302</v>
      </c>
      <c r="L17" s="102">
        <v>8526868302</v>
      </c>
      <c r="M17" s="102">
        <v>12735781948</v>
      </c>
    </row>
    <row r="18" spans="2:14" x14ac:dyDescent="0.25">
      <c r="B18" s="42">
        <f>+L8</f>
        <v>44926</v>
      </c>
      <c r="C18" s="29">
        <f>SUM(C9:C17)</f>
        <v>35629000000</v>
      </c>
      <c r="D18" s="29">
        <f t="shared" ref="D18:K18" si="0">SUM(D9:D17)</f>
        <v>0</v>
      </c>
      <c r="E18" s="29">
        <f t="shared" si="0"/>
        <v>35629000000</v>
      </c>
      <c r="F18" s="29">
        <f t="shared" si="0"/>
        <v>987500000</v>
      </c>
      <c r="G18" s="29">
        <f t="shared" si="0"/>
        <v>2188225071</v>
      </c>
      <c r="H18" s="29">
        <f t="shared" si="0"/>
        <v>0</v>
      </c>
      <c r="I18" s="29">
        <f t="shared" si="0"/>
        <v>227468427</v>
      </c>
      <c r="J18" s="29">
        <f t="shared" si="0"/>
        <v>0</v>
      </c>
      <c r="K18" s="29">
        <f t="shared" si="0"/>
        <v>8526868302</v>
      </c>
      <c r="L18" s="29">
        <f>SUM(L9:L17)</f>
        <v>47559061800</v>
      </c>
      <c r="M18" s="102"/>
    </row>
    <row r="19" spans="2:14" x14ac:dyDescent="0.25">
      <c r="B19" s="42">
        <f>+M8</f>
        <v>44561</v>
      </c>
      <c r="C19" s="29">
        <v>24426000000</v>
      </c>
      <c r="D19" s="29">
        <v>0</v>
      </c>
      <c r="E19" s="29">
        <v>24426000000</v>
      </c>
      <c r="F19" s="29">
        <v>885500000</v>
      </c>
      <c r="G19" s="29">
        <v>1551435974</v>
      </c>
      <c r="H19" s="29">
        <v>0</v>
      </c>
      <c r="I19" s="29">
        <v>227468427</v>
      </c>
      <c r="J19" s="29">
        <v>0</v>
      </c>
      <c r="K19" s="29">
        <v>12735781948</v>
      </c>
      <c r="L19" s="29">
        <v>0</v>
      </c>
      <c r="M19" s="29">
        <v>39826186349</v>
      </c>
    </row>
    <row r="20" spans="2:14" x14ac:dyDescent="0.25">
      <c r="C20" s="3"/>
      <c r="D20" s="3"/>
      <c r="E20" s="3"/>
      <c r="F20" s="3"/>
      <c r="G20" s="3"/>
      <c r="H20" s="3"/>
      <c r="I20" s="3"/>
      <c r="J20" s="3"/>
      <c r="K20" s="3"/>
      <c r="L20" s="3"/>
      <c r="M20" s="3"/>
      <c r="N20" s="3"/>
    </row>
    <row r="21" spans="2:14" x14ac:dyDescent="0.25">
      <c r="B21" s="474" t="s">
        <v>477</v>
      </c>
      <c r="C21" s="474"/>
      <c r="D21" s="474"/>
      <c r="E21" s="474"/>
      <c r="F21" s="474"/>
      <c r="G21" s="474"/>
      <c r="H21" s="474"/>
      <c r="I21" s="474"/>
      <c r="J21" s="474"/>
      <c r="K21" s="474"/>
      <c r="L21" s="474"/>
      <c r="M21" s="474"/>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zoomScaleNormal="100" workbookViewId="0">
      <selection activeCell="B12" sqref="B12:H26"/>
    </sheetView>
  </sheetViews>
  <sheetFormatPr baseColWidth="10" defaultColWidth="11.42578125" defaultRowHeight="15" x14ac:dyDescent="0.25"/>
  <cols>
    <col min="1" max="1" width="7.140625" style="119" bestFit="1" customWidth="1"/>
    <col min="2" max="2" width="38.5703125" style="119" customWidth="1"/>
    <col min="3" max="4" width="15.7109375" style="119" customWidth="1"/>
    <col min="5" max="5" width="21.5703125" style="119" customWidth="1"/>
    <col min="6" max="6" width="14.85546875" style="119" bestFit="1" customWidth="1"/>
    <col min="7" max="7" width="14.5703125" style="119" bestFit="1" customWidth="1"/>
    <col min="8" max="8" width="13.28515625" style="119" bestFit="1" customWidth="1"/>
    <col min="9" max="9" width="2.85546875" style="119" customWidth="1"/>
    <col min="10" max="10" width="14" style="119" customWidth="1"/>
    <col min="11" max="11" width="16.5703125" style="119" bestFit="1" customWidth="1"/>
    <col min="12" max="16384" width="11.42578125" style="119"/>
  </cols>
  <sheetData>
    <row r="1" spans="1:8" x14ac:dyDescent="0.25">
      <c r="A1" s="1" t="s">
        <v>468</v>
      </c>
    </row>
    <row r="2" spans="1:8" x14ac:dyDescent="0.25">
      <c r="B2" s="458" t="s">
        <v>104</v>
      </c>
      <c r="C2" s="458"/>
      <c r="D2" s="458"/>
      <c r="E2" s="458"/>
      <c r="F2" s="458"/>
      <c r="G2" s="458"/>
      <c r="H2" s="458"/>
    </row>
    <row r="3" spans="1:8" x14ac:dyDescent="0.25">
      <c r="B3" s="491" t="s">
        <v>577</v>
      </c>
      <c r="C3" s="491"/>
      <c r="D3" s="491"/>
      <c r="E3" s="491"/>
      <c r="F3" s="491"/>
      <c r="G3" s="491"/>
      <c r="H3" s="491"/>
    </row>
    <row r="5" spans="1:8" x14ac:dyDescent="0.25">
      <c r="B5" s="449" t="s">
        <v>186</v>
      </c>
      <c r="C5" s="449"/>
      <c r="D5" s="449"/>
      <c r="E5" s="449"/>
      <c r="F5" s="449"/>
      <c r="G5" s="449"/>
      <c r="H5" s="449"/>
    </row>
    <row r="7" spans="1:8" ht="15" customHeight="1" x14ac:dyDescent="0.25">
      <c r="B7" s="492" t="s">
        <v>578</v>
      </c>
      <c r="C7" s="492"/>
      <c r="D7" s="492"/>
      <c r="E7" s="492"/>
      <c r="F7" s="492"/>
      <c r="G7" s="492"/>
      <c r="H7" s="492"/>
    </row>
    <row r="8" spans="1:8" x14ac:dyDescent="0.25">
      <c r="B8" s="492"/>
      <c r="C8" s="492"/>
      <c r="D8" s="492"/>
      <c r="E8" s="492"/>
      <c r="F8" s="492"/>
      <c r="G8" s="492"/>
      <c r="H8" s="492"/>
    </row>
    <row r="9" spans="1:8" x14ac:dyDescent="0.25">
      <c r="B9" s="187" t="s">
        <v>187</v>
      </c>
      <c r="C9" s="187"/>
      <c r="D9" s="187"/>
      <c r="E9" s="187"/>
      <c r="F9" s="187"/>
      <c r="G9" s="187"/>
      <c r="H9" s="187"/>
    </row>
    <row r="11" spans="1:8" x14ac:dyDescent="0.25">
      <c r="B11" s="457" t="s">
        <v>188</v>
      </c>
      <c r="C11" s="457"/>
      <c r="D11" s="457"/>
      <c r="E11" s="457"/>
      <c r="F11" s="457"/>
      <c r="G11" s="457"/>
      <c r="H11" s="457"/>
    </row>
    <row r="12" spans="1:8" x14ac:dyDescent="0.25">
      <c r="B12" s="456" t="s">
        <v>495</v>
      </c>
      <c r="C12" s="456"/>
      <c r="D12" s="456"/>
      <c r="E12" s="456"/>
      <c r="F12" s="456"/>
      <c r="G12" s="456"/>
      <c r="H12" s="456"/>
    </row>
    <row r="13" spans="1:8" x14ac:dyDescent="0.25">
      <c r="B13" s="456"/>
      <c r="C13" s="456"/>
      <c r="D13" s="456"/>
      <c r="E13" s="456"/>
      <c r="F13" s="456"/>
      <c r="G13" s="456"/>
      <c r="H13" s="456"/>
    </row>
    <row r="14" spans="1:8" x14ac:dyDescent="0.25">
      <c r="B14" s="456"/>
      <c r="C14" s="456"/>
      <c r="D14" s="456"/>
      <c r="E14" s="456"/>
      <c r="F14" s="456"/>
      <c r="G14" s="456"/>
      <c r="H14" s="456"/>
    </row>
    <row r="15" spans="1:8" x14ac:dyDescent="0.25">
      <c r="B15" s="456"/>
      <c r="C15" s="456"/>
      <c r="D15" s="456"/>
      <c r="E15" s="456"/>
      <c r="F15" s="456"/>
      <c r="G15" s="456"/>
      <c r="H15" s="456"/>
    </row>
    <row r="16" spans="1:8" x14ac:dyDescent="0.25">
      <c r="B16" s="456"/>
      <c r="C16" s="456"/>
      <c r="D16" s="456"/>
      <c r="E16" s="456"/>
      <c r="F16" s="456"/>
      <c r="G16" s="456"/>
      <c r="H16" s="456"/>
    </row>
    <row r="17" spans="2:11" x14ac:dyDescent="0.25">
      <c r="B17" s="456"/>
      <c r="C17" s="456"/>
      <c r="D17" s="456"/>
      <c r="E17" s="456"/>
      <c r="F17" s="456"/>
      <c r="G17" s="456"/>
      <c r="H17" s="456"/>
    </row>
    <row r="18" spans="2:11" x14ac:dyDescent="0.25">
      <c r="B18" s="456"/>
      <c r="C18" s="456"/>
      <c r="D18" s="456"/>
      <c r="E18" s="456"/>
      <c r="F18" s="456"/>
      <c r="G18" s="456"/>
      <c r="H18" s="456"/>
    </row>
    <row r="19" spans="2:11" x14ac:dyDescent="0.25">
      <c r="B19" s="456"/>
      <c r="C19" s="456"/>
      <c r="D19" s="456"/>
      <c r="E19" s="456"/>
      <c r="F19" s="456"/>
      <c r="G19" s="456"/>
      <c r="H19" s="456"/>
    </row>
    <row r="20" spans="2:11" x14ac:dyDescent="0.25">
      <c r="B20" s="456"/>
      <c r="C20" s="456"/>
      <c r="D20" s="456"/>
      <c r="E20" s="456"/>
      <c r="F20" s="456"/>
      <c r="G20" s="456"/>
      <c r="H20" s="456"/>
    </row>
    <row r="21" spans="2:11" x14ac:dyDescent="0.25">
      <c r="B21" s="456"/>
      <c r="C21" s="456"/>
      <c r="D21" s="456"/>
      <c r="E21" s="456"/>
      <c r="F21" s="456"/>
      <c r="G21" s="456"/>
      <c r="H21" s="456"/>
    </row>
    <row r="22" spans="2:11" x14ac:dyDescent="0.25">
      <c r="B22" s="456"/>
      <c r="C22" s="456"/>
      <c r="D22" s="456"/>
      <c r="E22" s="456"/>
      <c r="F22" s="456"/>
      <c r="G22" s="456"/>
      <c r="H22" s="456"/>
    </row>
    <row r="23" spans="2:11" x14ac:dyDescent="0.25">
      <c r="B23" s="456"/>
      <c r="C23" s="456"/>
      <c r="D23" s="456"/>
      <c r="E23" s="456"/>
      <c r="F23" s="456"/>
      <c r="G23" s="456"/>
      <c r="H23" s="456"/>
    </row>
    <row r="24" spans="2:11" x14ac:dyDescent="0.25">
      <c r="B24" s="456"/>
      <c r="C24" s="456"/>
      <c r="D24" s="456"/>
      <c r="E24" s="456"/>
      <c r="F24" s="456"/>
      <c r="G24" s="456"/>
      <c r="H24" s="456"/>
    </row>
    <row r="25" spans="2:11" x14ac:dyDescent="0.25">
      <c r="B25" s="456"/>
      <c r="C25" s="456"/>
      <c r="D25" s="456"/>
      <c r="E25" s="456"/>
      <c r="F25" s="456"/>
      <c r="G25" s="456"/>
      <c r="H25" s="456"/>
    </row>
    <row r="26" spans="2:11" x14ac:dyDescent="0.25">
      <c r="B26" s="456"/>
      <c r="C26" s="456"/>
      <c r="D26" s="456"/>
      <c r="E26" s="456"/>
      <c r="F26" s="456"/>
      <c r="G26" s="456"/>
      <c r="H26" s="456"/>
    </row>
    <row r="28" spans="2:11" x14ac:dyDescent="0.25">
      <c r="B28" s="449" t="s">
        <v>189</v>
      </c>
      <c r="C28" s="449"/>
      <c r="D28" s="449"/>
      <c r="E28" s="449"/>
      <c r="F28" s="449"/>
      <c r="G28" s="449"/>
      <c r="H28" s="449"/>
    </row>
    <row r="30" spans="2:11" ht="75" x14ac:dyDescent="0.25">
      <c r="B30" s="485" t="s">
        <v>190</v>
      </c>
      <c r="C30" s="486"/>
      <c r="D30" s="487"/>
      <c r="E30" s="20" t="s">
        <v>191</v>
      </c>
      <c r="F30" s="20" t="s">
        <v>192</v>
      </c>
      <c r="G30" s="20" t="s">
        <v>380</v>
      </c>
      <c r="H30" s="20" t="s">
        <v>193</v>
      </c>
    </row>
    <row r="31" spans="2:11" x14ac:dyDescent="0.25">
      <c r="B31" s="488" t="s">
        <v>194</v>
      </c>
      <c r="C31" s="489"/>
      <c r="D31" s="490"/>
      <c r="E31" s="429">
        <v>12859600000</v>
      </c>
      <c r="F31" s="430">
        <v>0.81899999999999995</v>
      </c>
      <c r="G31" s="430">
        <v>0.3609</v>
      </c>
      <c r="H31" s="431" t="s">
        <v>195</v>
      </c>
      <c r="K31" s="37"/>
    </row>
    <row r="32" spans="2:11" x14ac:dyDescent="0.25">
      <c r="F32" s="116"/>
    </row>
    <row r="33" spans="2:8" x14ac:dyDescent="0.25">
      <c r="B33" s="449" t="s">
        <v>196</v>
      </c>
      <c r="C33" s="449"/>
      <c r="D33" s="449"/>
      <c r="E33" s="449"/>
      <c r="F33" s="449"/>
      <c r="G33" s="449"/>
      <c r="H33" s="449"/>
    </row>
    <row r="35" spans="2:8" x14ac:dyDescent="0.25">
      <c r="B35" s="449" t="s">
        <v>197</v>
      </c>
      <c r="C35" s="449"/>
      <c r="D35" s="449"/>
      <c r="E35" s="449"/>
      <c r="F35" s="449"/>
      <c r="G35" s="449"/>
      <c r="H35" s="449"/>
    </row>
    <row r="37" spans="2:8" x14ac:dyDescent="0.25">
      <c r="B37" s="456" t="s">
        <v>640</v>
      </c>
      <c r="C37" s="456"/>
      <c r="D37" s="456"/>
      <c r="E37" s="456"/>
      <c r="F37" s="456"/>
      <c r="G37" s="456"/>
      <c r="H37" s="456"/>
    </row>
    <row r="38" spans="2:8" x14ac:dyDescent="0.25">
      <c r="B38" s="456"/>
      <c r="C38" s="456"/>
      <c r="D38" s="456"/>
      <c r="E38" s="456"/>
      <c r="F38" s="456"/>
      <c r="G38" s="456"/>
      <c r="H38" s="456"/>
    </row>
    <row r="39" spans="2:8" x14ac:dyDescent="0.25">
      <c r="B39" s="456"/>
      <c r="C39" s="456"/>
      <c r="D39" s="456"/>
      <c r="E39" s="456"/>
      <c r="F39" s="456"/>
      <c r="G39" s="456"/>
      <c r="H39" s="456"/>
    </row>
    <row r="40" spans="2:8" x14ac:dyDescent="0.25">
      <c r="B40" s="456"/>
      <c r="C40" s="456"/>
      <c r="D40" s="456"/>
      <c r="E40" s="456"/>
      <c r="F40" s="456"/>
      <c r="G40" s="456"/>
      <c r="H40" s="456"/>
    </row>
    <row r="41" spans="2:8" x14ac:dyDescent="0.25">
      <c r="B41" s="456"/>
      <c r="C41" s="456"/>
      <c r="D41" s="456"/>
      <c r="E41" s="456"/>
      <c r="F41" s="456"/>
      <c r="G41" s="456"/>
      <c r="H41" s="456"/>
    </row>
    <row r="42" spans="2:8" x14ac:dyDescent="0.25">
      <c r="B42" s="456"/>
      <c r="C42" s="456"/>
      <c r="D42" s="456"/>
      <c r="E42" s="456"/>
      <c r="F42" s="456"/>
      <c r="G42" s="456"/>
      <c r="H42" s="456"/>
    </row>
    <row r="44" spans="2:8" x14ac:dyDescent="0.25">
      <c r="B44" s="449" t="s">
        <v>198</v>
      </c>
      <c r="C44" s="449"/>
      <c r="D44" s="449"/>
      <c r="E44" s="449"/>
      <c r="F44" s="449"/>
      <c r="G44" s="449"/>
      <c r="H44" s="449"/>
    </row>
    <row r="46" spans="2:8" x14ac:dyDescent="0.25">
      <c r="B46" s="483" t="s">
        <v>199</v>
      </c>
      <c r="C46" s="483"/>
      <c r="D46" s="483"/>
      <c r="E46" s="483"/>
      <c r="F46" s="483"/>
      <c r="G46" s="483"/>
      <c r="H46" s="483"/>
    </row>
    <row r="47" spans="2:8" x14ac:dyDescent="0.25">
      <c r="B47" s="483"/>
      <c r="C47" s="483"/>
      <c r="D47" s="483"/>
      <c r="E47" s="483"/>
      <c r="F47" s="483"/>
      <c r="G47" s="483"/>
      <c r="H47" s="483"/>
    </row>
    <row r="49" spans="2:8" x14ac:dyDescent="0.25">
      <c r="B49" s="190" t="s">
        <v>200</v>
      </c>
      <c r="C49" s="190"/>
      <c r="D49" s="190"/>
      <c r="E49" s="190"/>
      <c r="F49" s="190"/>
      <c r="G49" s="190"/>
      <c r="H49" s="190"/>
    </row>
    <row r="51" spans="2:8" x14ac:dyDescent="0.25">
      <c r="B51" s="451" t="s">
        <v>354</v>
      </c>
      <c r="C51" s="451"/>
      <c r="D51" s="451"/>
      <c r="E51" s="451"/>
      <c r="F51" s="451"/>
      <c r="G51" s="451"/>
      <c r="H51" s="451"/>
    </row>
    <row r="52" spans="2:8" x14ac:dyDescent="0.25">
      <c r="B52" s="451"/>
      <c r="C52" s="451"/>
      <c r="D52" s="451"/>
      <c r="E52" s="451"/>
      <c r="F52" s="451"/>
      <c r="G52" s="451"/>
      <c r="H52" s="451"/>
    </row>
    <row r="54" spans="2:8" x14ac:dyDescent="0.25">
      <c r="B54" s="449" t="s">
        <v>355</v>
      </c>
      <c r="C54" s="449"/>
      <c r="D54" s="449"/>
      <c r="E54" s="449"/>
      <c r="F54" s="449"/>
      <c r="G54" s="449"/>
      <c r="H54" s="449"/>
    </row>
    <row r="56" spans="2:8" x14ac:dyDescent="0.25">
      <c r="B56" s="456" t="s">
        <v>641</v>
      </c>
      <c r="C56" s="456"/>
      <c r="D56" s="456"/>
      <c r="E56" s="456"/>
      <c r="F56" s="456"/>
      <c r="G56" s="456"/>
      <c r="H56" s="456"/>
    </row>
    <row r="57" spans="2:8" x14ac:dyDescent="0.25">
      <c r="B57" s="456"/>
      <c r="C57" s="456"/>
      <c r="D57" s="456"/>
      <c r="E57" s="456"/>
      <c r="F57" s="456"/>
      <c r="G57" s="456"/>
      <c r="H57" s="456"/>
    </row>
    <row r="58" spans="2:8" x14ac:dyDescent="0.25">
      <c r="B58" s="456"/>
      <c r="C58" s="456"/>
      <c r="D58" s="456"/>
      <c r="E58" s="456"/>
      <c r="F58" s="456"/>
      <c r="G58" s="456"/>
      <c r="H58" s="456"/>
    </row>
    <row r="59" spans="2:8" x14ac:dyDescent="0.25">
      <c r="B59" s="456"/>
      <c r="C59" s="456"/>
      <c r="D59" s="456"/>
      <c r="E59" s="456"/>
      <c r="F59" s="456"/>
      <c r="G59" s="456"/>
      <c r="H59" s="456"/>
    </row>
    <row r="60" spans="2:8" x14ac:dyDescent="0.25">
      <c r="B60" s="456"/>
      <c r="C60" s="456"/>
      <c r="D60" s="456"/>
      <c r="E60" s="456"/>
      <c r="F60" s="456"/>
      <c r="G60" s="456"/>
      <c r="H60" s="456"/>
    </row>
    <row r="61" spans="2:8" x14ac:dyDescent="0.25">
      <c r="B61" s="456"/>
      <c r="C61" s="456"/>
      <c r="D61" s="456"/>
      <c r="E61" s="456"/>
      <c r="F61" s="456"/>
      <c r="G61" s="456"/>
      <c r="H61" s="456"/>
    </row>
    <row r="62" spans="2:8" x14ac:dyDescent="0.25">
      <c r="B62" s="456"/>
      <c r="C62" s="456"/>
      <c r="D62" s="456"/>
      <c r="E62" s="456"/>
      <c r="F62" s="456"/>
      <c r="G62" s="456"/>
      <c r="H62" s="456"/>
    </row>
    <row r="63" spans="2:8" x14ac:dyDescent="0.25">
      <c r="B63" s="456"/>
      <c r="C63" s="456"/>
      <c r="D63" s="456"/>
      <c r="E63" s="456"/>
      <c r="F63" s="456"/>
      <c r="G63" s="456"/>
      <c r="H63" s="456"/>
    </row>
    <row r="64" spans="2:8" x14ac:dyDescent="0.25">
      <c r="B64" s="456"/>
      <c r="C64" s="456"/>
      <c r="D64" s="456"/>
      <c r="E64" s="456"/>
      <c r="F64" s="456"/>
      <c r="G64" s="456"/>
      <c r="H64" s="456"/>
    </row>
    <row r="65" spans="2:8" x14ac:dyDescent="0.25">
      <c r="B65" s="456"/>
      <c r="C65" s="456"/>
      <c r="D65" s="456"/>
      <c r="E65" s="456"/>
      <c r="F65" s="456"/>
      <c r="G65" s="456"/>
      <c r="H65" s="456"/>
    </row>
    <row r="66" spans="2:8" x14ac:dyDescent="0.25">
      <c r="B66" s="456"/>
      <c r="C66" s="456"/>
      <c r="D66" s="456"/>
      <c r="E66" s="456"/>
      <c r="F66" s="456"/>
      <c r="G66" s="456"/>
      <c r="H66" s="456"/>
    </row>
    <row r="67" spans="2:8" x14ac:dyDescent="0.25">
      <c r="B67" s="456"/>
      <c r="C67" s="456"/>
      <c r="D67" s="456"/>
      <c r="E67" s="456"/>
      <c r="F67" s="456"/>
      <c r="G67" s="456"/>
      <c r="H67" s="456"/>
    </row>
    <row r="68" spans="2:8" x14ac:dyDescent="0.25">
      <c r="B68" s="456"/>
      <c r="C68" s="456"/>
      <c r="D68" s="456"/>
      <c r="E68" s="456"/>
      <c r="F68" s="456"/>
      <c r="G68" s="456"/>
      <c r="H68" s="456"/>
    </row>
    <row r="69" spans="2:8" x14ac:dyDescent="0.25">
      <c r="B69" s="456"/>
      <c r="C69" s="456"/>
      <c r="D69" s="456"/>
      <c r="E69" s="456"/>
      <c r="F69" s="456"/>
      <c r="G69" s="456"/>
      <c r="H69" s="456"/>
    </row>
    <row r="70" spans="2:8" x14ac:dyDescent="0.25">
      <c r="B70" s="456"/>
      <c r="C70" s="456"/>
      <c r="D70" s="456"/>
      <c r="E70" s="456"/>
      <c r="F70" s="456"/>
      <c r="G70" s="456"/>
      <c r="H70" s="456"/>
    </row>
    <row r="71" spans="2:8" x14ac:dyDescent="0.25">
      <c r="B71" s="456"/>
      <c r="C71" s="456"/>
      <c r="D71" s="456"/>
      <c r="E71" s="456"/>
      <c r="F71" s="456"/>
      <c r="G71" s="456"/>
      <c r="H71" s="456"/>
    </row>
    <row r="73" spans="2:8" x14ac:dyDescent="0.25">
      <c r="B73" s="190" t="s">
        <v>356</v>
      </c>
      <c r="C73" s="190"/>
      <c r="D73" s="190"/>
      <c r="E73" s="190"/>
      <c r="F73" s="190"/>
      <c r="G73" s="190"/>
      <c r="H73" s="190"/>
    </row>
    <row r="75" spans="2:8" x14ac:dyDescent="0.25">
      <c r="B75" s="456" t="s">
        <v>201</v>
      </c>
      <c r="C75" s="456"/>
      <c r="D75" s="456"/>
      <c r="E75" s="456"/>
      <c r="F75" s="456"/>
      <c r="G75" s="456"/>
      <c r="H75" s="456"/>
    </row>
    <row r="76" spans="2:8" x14ac:dyDescent="0.25">
      <c r="B76" s="456"/>
      <c r="C76" s="456"/>
      <c r="D76" s="456"/>
      <c r="E76" s="456"/>
      <c r="F76" s="456"/>
      <c r="G76" s="456"/>
      <c r="H76" s="456"/>
    </row>
    <row r="77" spans="2:8" x14ac:dyDescent="0.25">
      <c r="B77" s="456"/>
      <c r="C77" s="456"/>
      <c r="D77" s="456"/>
      <c r="E77" s="456"/>
      <c r="F77" s="456"/>
      <c r="G77" s="456"/>
      <c r="H77" s="456"/>
    </row>
    <row r="78" spans="2:8" ht="45" customHeight="1" x14ac:dyDescent="0.25">
      <c r="B78" s="456"/>
      <c r="C78" s="456"/>
      <c r="D78" s="456"/>
      <c r="E78" s="456"/>
      <c r="F78" s="456"/>
      <c r="G78" s="456"/>
      <c r="H78" s="456"/>
    </row>
    <row r="80" spans="2:8" x14ac:dyDescent="0.25">
      <c r="B80" s="187" t="s">
        <v>202</v>
      </c>
      <c r="C80" s="187"/>
      <c r="D80" s="187"/>
      <c r="E80" s="187"/>
      <c r="F80" s="187"/>
      <c r="G80" s="187"/>
      <c r="H80" s="187"/>
    </row>
    <row r="82" spans="2:8" x14ac:dyDescent="0.25">
      <c r="B82" s="484" t="s">
        <v>203</v>
      </c>
      <c r="C82" s="484"/>
      <c r="D82" s="484"/>
      <c r="E82" s="484"/>
      <c r="F82" s="484"/>
      <c r="G82" s="484"/>
      <c r="H82" s="484"/>
    </row>
    <row r="84" spans="2:8" x14ac:dyDescent="0.25">
      <c r="B84" s="187" t="s">
        <v>371</v>
      </c>
      <c r="C84" s="187"/>
      <c r="D84" s="187"/>
      <c r="E84" s="187"/>
      <c r="F84" s="187"/>
      <c r="G84" s="187"/>
      <c r="H84" s="187"/>
    </row>
    <row r="86" spans="2:8" x14ac:dyDescent="0.25">
      <c r="B86" s="456" t="s">
        <v>502</v>
      </c>
      <c r="C86" s="456"/>
      <c r="D86" s="456"/>
      <c r="E86" s="456"/>
      <c r="F86" s="456"/>
      <c r="G86" s="456"/>
      <c r="H86" s="456"/>
    </row>
    <row r="87" spans="2:8" ht="21.75" customHeight="1" x14ac:dyDescent="0.25">
      <c r="B87" s="456"/>
      <c r="C87" s="456"/>
      <c r="D87" s="456"/>
      <c r="E87" s="456"/>
      <c r="F87" s="456"/>
      <c r="G87" s="456"/>
      <c r="H87" s="456"/>
    </row>
    <row r="89" spans="2:8" x14ac:dyDescent="0.25">
      <c r="B89" s="190" t="s">
        <v>204</v>
      </c>
      <c r="C89" s="190"/>
      <c r="D89" s="190"/>
      <c r="E89" s="190"/>
      <c r="F89" s="190"/>
      <c r="G89" s="190"/>
      <c r="H89" s="190"/>
    </row>
    <row r="91" spans="2:8" ht="27" customHeight="1" x14ac:dyDescent="0.25">
      <c r="B91" s="481" t="s">
        <v>526</v>
      </c>
      <c r="C91" s="482"/>
      <c r="D91" s="482"/>
      <c r="E91" s="482"/>
      <c r="F91" s="482"/>
      <c r="G91" s="482"/>
      <c r="H91" s="482"/>
    </row>
    <row r="93" spans="2:8" x14ac:dyDescent="0.25">
      <c r="B93" s="25"/>
    </row>
  </sheetData>
  <mergeCells count="21">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 ref="B91:H91"/>
    <mergeCell ref="B44:H44"/>
    <mergeCell ref="B46:H47"/>
    <mergeCell ref="B51:H52"/>
    <mergeCell ref="B54:H54"/>
    <mergeCell ref="B56:H71"/>
    <mergeCell ref="B86:H87"/>
  </mergeCells>
  <hyperlinks>
    <hyperlink ref="A1" location="ÍNDICE!A1" display="Indice" xr:uid="{18B84307-4B0F-4C71-A482-09F81D0A6177}"/>
  </hyperlinks>
  <pageMargins left="0.25" right="0.25"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57"/>
  <sheetViews>
    <sheetView showGridLines="0" topLeftCell="A152" zoomScaleNormal="100" workbookViewId="0">
      <selection activeCell="B170" sqref="B170"/>
    </sheetView>
  </sheetViews>
  <sheetFormatPr baseColWidth="10" defaultColWidth="11.42578125" defaultRowHeight="15" x14ac:dyDescent="0.25"/>
  <cols>
    <col min="1" max="1" width="7.140625" style="119" bestFit="1" customWidth="1"/>
    <col min="2" max="2" width="39.85546875" style="119" bestFit="1" customWidth="1"/>
    <col min="3" max="4" width="22.140625" style="119" bestFit="1" customWidth="1"/>
    <col min="5" max="5" width="16.85546875" style="119" bestFit="1" customWidth="1"/>
    <col min="6" max="6" width="22.140625" style="119" bestFit="1" customWidth="1"/>
    <col min="7" max="7" width="14" style="119" customWidth="1"/>
    <col min="8" max="8" width="20.7109375" style="37" bestFit="1" customWidth="1"/>
    <col min="9" max="9" width="3" style="119" customWidth="1"/>
    <col min="10" max="10" width="18.42578125" style="119" customWidth="1"/>
    <col min="11" max="11" width="15" style="119" customWidth="1"/>
    <col min="12" max="16384" width="11.42578125" style="119"/>
  </cols>
  <sheetData>
    <row r="1" spans="1:8" x14ac:dyDescent="0.25">
      <c r="A1" s="1" t="s">
        <v>468</v>
      </c>
    </row>
    <row r="2" spans="1:8" x14ac:dyDescent="0.25">
      <c r="B2" s="458" t="s">
        <v>104</v>
      </c>
      <c r="C2" s="458"/>
      <c r="D2" s="458"/>
      <c r="E2" s="458"/>
      <c r="F2" s="458"/>
      <c r="G2" s="458"/>
      <c r="H2" s="458"/>
    </row>
    <row r="3" spans="1:8" x14ac:dyDescent="0.25">
      <c r="B3" s="491" t="str">
        <f>+'06'!B3</f>
        <v>Notas a los Estados Contables al 31 de diciembre de 2022</v>
      </c>
      <c r="C3" s="491"/>
      <c r="D3" s="491"/>
      <c r="E3" s="491"/>
      <c r="F3" s="491"/>
      <c r="G3" s="491"/>
      <c r="H3" s="491"/>
    </row>
    <row r="4" spans="1:8" x14ac:dyDescent="0.25">
      <c r="B4" s="195"/>
      <c r="C4" s="195"/>
      <c r="D4" s="195"/>
      <c r="E4" s="195"/>
      <c r="F4" s="195"/>
      <c r="G4" s="195"/>
      <c r="H4" s="104"/>
    </row>
    <row r="5" spans="1:8" x14ac:dyDescent="0.25">
      <c r="B5" s="452" t="s">
        <v>205</v>
      </c>
      <c r="C5" s="452"/>
      <c r="D5" s="452"/>
      <c r="E5" s="452"/>
      <c r="F5" s="452"/>
      <c r="G5" s="452"/>
      <c r="H5" s="452"/>
    </row>
    <row r="7" spans="1:8" x14ac:dyDescent="0.25">
      <c r="B7" s="449" t="s">
        <v>206</v>
      </c>
      <c r="C7" s="449"/>
      <c r="D7" s="449"/>
      <c r="E7" s="449"/>
      <c r="F7" s="449"/>
      <c r="G7" s="449"/>
      <c r="H7" s="449"/>
    </row>
    <row r="8" spans="1:8" x14ac:dyDescent="0.25">
      <c r="B8" s="194" t="s">
        <v>161</v>
      </c>
      <c r="C8" s="155">
        <v>44926</v>
      </c>
      <c r="D8" s="155">
        <v>44834</v>
      </c>
      <c r="E8" s="155">
        <v>44561</v>
      </c>
    </row>
    <row r="9" spans="1:8" x14ac:dyDescent="0.25">
      <c r="B9" s="47" t="s">
        <v>481</v>
      </c>
      <c r="C9" s="156">
        <v>7322.9</v>
      </c>
      <c r="D9" s="156">
        <v>7078.87</v>
      </c>
      <c r="E9" s="157">
        <v>6870.81</v>
      </c>
      <c r="G9" s="37"/>
    </row>
    <row r="10" spans="1:8" x14ac:dyDescent="0.25">
      <c r="B10" s="125" t="s">
        <v>482</v>
      </c>
      <c r="C10" s="158">
        <v>7339.62</v>
      </c>
      <c r="D10" s="158">
        <v>7090.2</v>
      </c>
      <c r="E10" s="159">
        <v>6887.4</v>
      </c>
    </row>
    <row r="11" spans="1:8" x14ac:dyDescent="0.25">
      <c r="G11" s="37"/>
      <c r="H11" s="185"/>
    </row>
    <row r="12" spans="1:8" x14ac:dyDescent="0.25">
      <c r="B12" s="449" t="s">
        <v>351</v>
      </c>
      <c r="C12" s="449"/>
      <c r="D12" s="449"/>
      <c r="E12" s="449"/>
      <c r="F12" s="449"/>
      <c r="G12" s="449"/>
      <c r="H12" s="449"/>
    </row>
    <row r="14" spans="1:8" ht="42" customHeight="1" x14ac:dyDescent="0.25">
      <c r="B14" s="496" t="s">
        <v>208</v>
      </c>
      <c r="C14" s="496" t="s">
        <v>209</v>
      </c>
      <c r="D14" s="496" t="s">
        <v>210</v>
      </c>
      <c r="E14" s="20" t="s">
        <v>281</v>
      </c>
      <c r="F14" s="20" t="s">
        <v>503</v>
      </c>
      <c r="G14" s="20" t="s">
        <v>281</v>
      </c>
      <c r="H14" s="120" t="s">
        <v>503</v>
      </c>
    </row>
    <row r="15" spans="1:8" x14ac:dyDescent="0.25">
      <c r="B15" s="497"/>
      <c r="C15" s="497"/>
      <c r="D15" s="497"/>
      <c r="E15" s="51">
        <f>+C8</f>
        <v>44926</v>
      </c>
      <c r="F15" s="51">
        <f>+E15</f>
        <v>44926</v>
      </c>
      <c r="G15" s="51">
        <f>+E8</f>
        <v>44561</v>
      </c>
      <c r="H15" s="215">
        <f>+G15</f>
        <v>44561</v>
      </c>
    </row>
    <row r="16" spans="1:8" x14ac:dyDescent="0.25">
      <c r="B16" s="22" t="s">
        <v>106</v>
      </c>
      <c r="C16" s="29"/>
      <c r="D16" s="32"/>
      <c r="E16" s="29"/>
      <c r="F16" s="29"/>
      <c r="G16" s="22"/>
      <c r="H16" s="29"/>
    </row>
    <row r="17" spans="2:8" x14ac:dyDescent="0.25">
      <c r="B17" s="23" t="s">
        <v>109</v>
      </c>
      <c r="C17" s="29"/>
      <c r="D17" s="32"/>
      <c r="E17" s="29"/>
      <c r="F17" s="30"/>
      <c r="G17" s="23"/>
      <c r="H17" s="29"/>
    </row>
    <row r="18" spans="2:8" x14ac:dyDescent="0.25">
      <c r="B18" s="35" t="s">
        <v>111</v>
      </c>
      <c r="C18" s="77" t="s">
        <v>211</v>
      </c>
      <c r="D18" s="38">
        <v>220465.45617173525</v>
      </c>
      <c r="E18" s="84">
        <v>7322.9</v>
      </c>
      <c r="F18" s="27">
        <v>1614446489</v>
      </c>
      <c r="G18" s="85">
        <v>6870.81</v>
      </c>
      <c r="H18" s="27">
        <v>2066966316</v>
      </c>
    </row>
    <row r="19" spans="2:8" x14ac:dyDescent="0.25">
      <c r="B19" s="24" t="s">
        <v>123</v>
      </c>
      <c r="C19" s="78" t="s">
        <v>211</v>
      </c>
      <c r="D19" s="31">
        <v>186820.23993226729</v>
      </c>
      <c r="E19" s="86">
        <v>7322.9</v>
      </c>
      <c r="F19" s="26">
        <v>1368065935</v>
      </c>
      <c r="G19" s="87">
        <v>6870.81</v>
      </c>
      <c r="H19" s="26">
        <v>273596823</v>
      </c>
    </row>
    <row r="20" spans="2:8" x14ac:dyDescent="0.25">
      <c r="B20" s="24" t="s">
        <v>212</v>
      </c>
      <c r="C20" s="78" t="s">
        <v>211</v>
      </c>
      <c r="D20" s="31">
        <v>8235306.8900299063</v>
      </c>
      <c r="E20" s="86">
        <v>7322.9</v>
      </c>
      <c r="F20" s="26">
        <v>60306328825</v>
      </c>
      <c r="G20" s="87">
        <v>6870.81</v>
      </c>
      <c r="H20" s="26">
        <v>8387157778</v>
      </c>
    </row>
    <row r="21" spans="2:8" x14ac:dyDescent="0.25">
      <c r="B21" s="36" t="s">
        <v>134</v>
      </c>
      <c r="C21" s="79" t="s">
        <v>211</v>
      </c>
      <c r="D21" s="88">
        <v>14551.199934452199</v>
      </c>
      <c r="E21" s="89">
        <v>7322.9</v>
      </c>
      <c r="F21" s="28">
        <v>106556982</v>
      </c>
      <c r="G21" s="90">
        <v>6870.81</v>
      </c>
      <c r="H21" s="28">
        <v>99978530</v>
      </c>
    </row>
    <row r="22" spans="2:8" s="2" customFormat="1" x14ac:dyDescent="0.25">
      <c r="B22" s="354" t="s">
        <v>534</v>
      </c>
      <c r="C22" s="91"/>
      <c r="D22" s="349">
        <f>SUM(D18:D21)</f>
        <v>8657143.7860683613</v>
      </c>
      <c r="E22" s="349"/>
      <c r="F22" s="349"/>
      <c r="G22" s="349"/>
      <c r="H22" s="350"/>
    </row>
    <row r="23" spans="2:8" x14ac:dyDescent="0.25">
      <c r="B23" s="22" t="s">
        <v>108</v>
      </c>
      <c r="C23" s="22"/>
      <c r="D23" s="32"/>
      <c r="E23" s="80"/>
      <c r="F23" s="29"/>
      <c r="G23" s="80"/>
      <c r="H23" s="166"/>
    </row>
    <row r="24" spans="2:8" x14ac:dyDescent="0.25">
      <c r="B24" s="22" t="s">
        <v>110</v>
      </c>
      <c r="C24" s="22"/>
      <c r="D24" s="32"/>
      <c r="E24" s="80"/>
      <c r="F24" s="29"/>
      <c r="G24" s="80"/>
      <c r="H24" s="166"/>
    </row>
    <row r="25" spans="2:8" x14ac:dyDescent="0.25">
      <c r="B25" s="35" t="s">
        <v>213</v>
      </c>
      <c r="C25" s="77" t="s">
        <v>211</v>
      </c>
      <c r="D25" s="38">
        <v>32264.089966510528</v>
      </c>
      <c r="E25" s="92">
        <v>7339.62</v>
      </c>
      <c r="F25" s="26">
        <v>236806160</v>
      </c>
      <c r="G25" s="94">
        <v>6887.4</v>
      </c>
      <c r="H25" s="26">
        <v>26436045</v>
      </c>
    </row>
    <row r="26" spans="2:8" x14ac:dyDescent="0.25">
      <c r="B26" s="24" t="s">
        <v>115</v>
      </c>
      <c r="C26" s="78" t="s">
        <v>211</v>
      </c>
      <c r="D26" s="31">
        <v>137361.59406072795</v>
      </c>
      <c r="E26" s="95">
        <v>7339.62</v>
      </c>
      <c r="F26" s="26">
        <v>1008181903</v>
      </c>
      <c r="G26" s="96">
        <v>6887.4</v>
      </c>
      <c r="H26" s="26">
        <v>747111087</v>
      </c>
    </row>
    <row r="27" spans="2:8" x14ac:dyDescent="0.25">
      <c r="B27" s="36" t="s">
        <v>214</v>
      </c>
      <c r="C27" s="79" t="s">
        <v>211</v>
      </c>
      <c r="D27" s="88">
        <v>7373534.8199225571</v>
      </c>
      <c r="E27" s="93">
        <v>7339.62</v>
      </c>
      <c r="F27" s="26">
        <v>54118943635</v>
      </c>
      <c r="G27" s="97">
        <v>6887.4</v>
      </c>
      <c r="H27" s="26">
        <v>6937253481</v>
      </c>
    </row>
    <row r="28" spans="2:8" s="2" customFormat="1" x14ac:dyDescent="0.25">
      <c r="B28" s="355" t="s">
        <v>533</v>
      </c>
      <c r="C28" s="80"/>
      <c r="D28" s="348">
        <f>SUM(D25:D27)</f>
        <v>7543160.5039497958</v>
      </c>
      <c r="E28" s="80"/>
      <c r="F28" s="80"/>
      <c r="G28" s="80"/>
      <c r="H28" s="100"/>
    </row>
    <row r="29" spans="2:8" ht="2.25" customHeight="1" x14ac:dyDescent="0.25"/>
    <row r="30" spans="2:8" x14ac:dyDescent="0.25">
      <c r="B30" s="49" t="s">
        <v>532</v>
      </c>
      <c r="C30" s="82"/>
      <c r="D30" s="351">
        <f>+D22-D28</f>
        <v>1113983.2821185654</v>
      </c>
      <c r="E30" s="352"/>
      <c r="F30" s="352"/>
      <c r="G30" s="352"/>
      <c r="H30" s="353"/>
    </row>
    <row r="31" spans="2:8" x14ac:dyDescent="0.25">
      <c r="B31" s="2"/>
      <c r="C31" s="2"/>
      <c r="D31" s="347"/>
    </row>
    <row r="32" spans="2:8" x14ac:dyDescent="0.25">
      <c r="B32" s="452" t="s">
        <v>215</v>
      </c>
      <c r="C32" s="452"/>
      <c r="D32" s="452"/>
      <c r="E32" s="452"/>
      <c r="F32" s="452"/>
      <c r="G32" s="452"/>
      <c r="H32" s="452"/>
    </row>
    <row r="34" spans="2:8" ht="45" x14ac:dyDescent="0.25">
      <c r="B34" s="498" t="s">
        <v>207</v>
      </c>
      <c r="C34" s="20" t="s">
        <v>504</v>
      </c>
      <c r="D34" s="20" t="s">
        <v>505</v>
      </c>
      <c r="E34" s="20" t="s">
        <v>504</v>
      </c>
      <c r="F34" s="20" t="s">
        <v>505</v>
      </c>
      <c r="H34" s="119"/>
    </row>
    <row r="35" spans="2:8" x14ac:dyDescent="0.25">
      <c r="B35" s="498"/>
      <c r="C35" s="51">
        <f>+'04'!E6</f>
        <v>44926</v>
      </c>
      <c r="D35" s="51">
        <f>+C35</f>
        <v>44926</v>
      </c>
      <c r="E35" s="51">
        <f>+'04'!F6</f>
        <v>44561</v>
      </c>
      <c r="F35" s="51">
        <f>+E35</f>
        <v>44561</v>
      </c>
      <c r="H35" s="119"/>
    </row>
    <row r="36" spans="2:8" ht="15" customHeight="1" x14ac:dyDescent="0.25">
      <c r="B36" s="216" t="s">
        <v>216</v>
      </c>
      <c r="C36" s="83">
        <v>7322.9</v>
      </c>
      <c r="D36" s="39">
        <v>4859903670</v>
      </c>
      <c r="E36" s="83">
        <v>6870.81</v>
      </c>
      <c r="F36" s="39">
        <v>2133166088</v>
      </c>
      <c r="H36" s="119"/>
    </row>
    <row r="37" spans="2:8" ht="15" customHeight="1" x14ac:dyDescent="0.25">
      <c r="B37" s="216" t="s">
        <v>217</v>
      </c>
      <c r="C37" s="83">
        <v>7339.62</v>
      </c>
      <c r="D37" s="39">
        <v>263456667</v>
      </c>
      <c r="E37" s="83">
        <v>6887.4</v>
      </c>
      <c r="F37" s="39">
        <v>1176448789</v>
      </c>
      <c r="H37" s="119"/>
    </row>
    <row r="38" spans="2:8" ht="15" customHeight="1" x14ac:dyDescent="0.25">
      <c r="B38" s="216" t="s">
        <v>218</v>
      </c>
      <c r="C38" s="83">
        <v>7322.9</v>
      </c>
      <c r="D38" s="39">
        <v>-2808456366</v>
      </c>
      <c r="E38" s="83">
        <v>6870.81</v>
      </c>
      <c r="F38" s="39">
        <v>-2413849718</v>
      </c>
      <c r="H38" s="119"/>
    </row>
    <row r="39" spans="2:8" ht="15" customHeight="1" x14ac:dyDescent="0.25">
      <c r="B39" s="216" t="s">
        <v>219</v>
      </c>
      <c r="C39" s="83">
        <v>7339.62</v>
      </c>
      <c r="D39" s="39">
        <v>-2274708767</v>
      </c>
      <c r="E39" s="83">
        <v>6887.4</v>
      </c>
      <c r="F39" s="39">
        <v>-842850658</v>
      </c>
      <c r="H39" s="119"/>
    </row>
    <row r="40" spans="2:8" ht="2.25" customHeight="1" x14ac:dyDescent="0.25">
      <c r="B40" s="394"/>
      <c r="C40" s="405"/>
      <c r="D40" s="361"/>
      <c r="E40" s="405"/>
      <c r="F40" s="361"/>
      <c r="H40" s="119"/>
    </row>
    <row r="41" spans="2:8" ht="15" customHeight="1" x14ac:dyDescent="0.25">
      <c r="B41" s="408" t="s">
        <v>75</v>
      </c>
      <c r="C41" s="409"/>
      <c r="D41" s="407">
        <f>SUM(D36:D40)</f>
        <v>40195204</v>
      </c>
      <c r="E41" s="406"/>
      <c r="F41" s="57">
        <f>SUM(F36:F40)</f>
        <v>52914501</v>
      </c>
      <c r="H41" s="119"/>
    </row>
    <row r="43" spans="2:8" x14ac:dyDescent="0.25">
      <c r="B43" s="457" t="s">
        <v>487</v>
      </c>
      <c r="C43" s="457"/>
      <c r="D43" s="457"/>
      <c r="E43" s="457"/>
      <c r="F43" s="457"/>
      <c r="G43" s="457"/>
      <c r="H43" s="457"/>
    </row>
    <row r="44" spans="2:8" x14ac:dyDescent="0.25">
      <c r="B44" s="457"/>
      <c r="C44" s="457"/>
      <c r="D44" s="457"/>
      <c r="E44" s="457"/>
      <c r="F44" s="457"/>
      <c r="G44" s="457"/>
      <c r="H44" s="457"/>
    </row>
    <row r="46" spans="2:8" x14ac:dyDescent="0.25">
      <c r="B46" s="355" t="s">
        <v>537</v>
      </c>
      <c r="C46" s="42">
        <f>+'02'!D7</f>
        <v>44926</v>
      </c>
      <c r="D46" s="42">
        <f>+'02'!E7</f>
        <v>44561</v>
      </c>
    </row>
    <row r="47" spans="2:8" x14ac:dyDescent="0.25">
      <c r="B47" s="268" t="s">
        <v>483</v>
      </c>
      <c r="C47" s="56">
        <v>113035787</v>
      </c>
      <c r="D47" s="56">
        <v>93569981</v>
      </c>
      <c r="E47" s="209"/>
      <c r="H47" s="119"/>
    </row>
    <row r="48" spans="2:8" x14ac:dyDescent="0.25">
      <c r="B48" s="268" t="s">
        <v>539</v>
      </c>
      <c r="C48" s="56">
        <v>88588999</v>
      </c>
      <c r="D48" s="56">
        <v>19837888</v>
      </c>
      <c r="E48" s="209"/>
      <c r="H48" s="119"/>
    </row>
    <row r="49" spans="2:8" x14ac:dyDescent="0.25">
      <c r="B49" s="268" t="s">
        <v>547</v>
      </c>
      <c r="C49" s="56">
        <v>15023038</v>
      </c>
      <c r="D49" s="56">
        <v>15003107</v>
      </c>
      <c r="E49" s="209"/>
      <c r="H49" s="119"/>
    </row>
    <row r="50" spans="2:8" x14ac:dyDescent="0.25">
      <c r="B50" s="268" t="s">
        <v>542</v>
      </c>
      <c r="C50" s="56">
        <v>10394459</v>
      </c>
      <c r="D50" s="56">
        <v>5000000</v>
      </c>
      <c r="E50" s="209"/>
      <c r="H50" s="119"/>
    </row>
    <row r="51" spans="2:8" x14ac:dyDescent="0.25">
      <c r="B51" s="268" t="s">
        <v>585</v>
      </c>
      <c r="C51" s="56">
        <v>10103359</v>
      </c>
      <c r="D51" s="56">
        <v>10081413</v>
      </c>
      <c r="E51" s="209"/>
      <c r="H51" s="119"/>
    </row>
    <row r="52" spans="2:8" x14ac:dyDescent="0.25">
      <c r="B52" s="268" t="s">
        <v>538</v>
      </c>
      <c r="C52" s="56">
        <v>10000000</v>
      </c>
      <c r="D52" s="56">
        <v>10000000</v>
      </c>
      <c r="E52" s="209"/>
      <c r="H52" s="119"/>
    </row>
    <row r="53" spans="2:8" x14ac:dyDescent="0.25">
      <c r="B53" s="268" t="s">
        <v>543</v>
      </c>
      <c r="C53" s="56">
        <v>10000000</v>
      </c>
      <c r="D53" s="56">
        <v>10000000</v>
      </c>
      <c r="E53" s="209"/>
      <c r="H53" s="119"/>
    </row>
    <row r="54" spans="2:8" x14ac:dyDescent="0.25">
      <c r="B54" s="268" t="s">
        <v>548</v>
      </c>
      <c r="C54" s="56">
        <v>8857700</v>
      </c>
      <c r="D54" s="56">
        <v>10000000</v>
      </c>
      <c r="E54" s="209"/>
      <c r="H54" s="119"/>
    </row>
    <row r="55" spans="2:8" x14ac:dyDescent="0.25">
      <c r="B55" s="268" t="s">
        <v>540</v>
      </c>
      <c r="C55" s="56">
        <v>5000000</v>
      </c>
      <c r="D55" s="56">
        <v>5000000</v>
      </c>
      <c r="E55" s="209"/>
      <c r="H55" s="119"/>
    </row>
    <row r="56" spans="2:8" x14ac:dyDescent="0.25">
      <c r="B56" s="268" t="s">
        <v>541</v>
      </c>
      <c r="C56" s="56">
        <v>686</v>
      </c>
      <c r="D56" s="56">
        <v>228253066</v>
      </c>
      <c r="E56" s="209"/>
      <c r="H56" s="119"/>
    </row>
    <row r="57" spans="2:8" ht="15.75" thickBot="1" x14ac:dyDescent="0.3">
      <c r="B57" s="268" t="s">
        <v>220</v>
      </c>
      <c r="C57" s="56">
        <v>29633358</v>
      </c>
      <c r="D57" s="56">
        <v>38112353</v>
      </c>
      <c r="E57" s="98"/>
      <c r="H57" s="119"/>
    </row>
    <row r="58" spans="2:8" ht="15.75" thickBot="1" x14ac:dyDescent="0.3">
      <c r="B58" s="356" t="s">
        <v>544</v>
      </c>
      <c r="C58" s="357">
        <f>SUM(C47:C57)</f>
        <v>300637386</v>
      </c>
      <c r="D58" s="357">
        <f>SUM(D47:D57)</f>
        <v>444857808</v>
      </c>
      <c r="E58" s="98"/>
    </row>
    <row r="59" spans="2:8" ht="15.75" thickBot="1" x14ac:dyDescent="0.3">
      <c r="B59" s="190"/>
      <c r="C59" s="160"/>
      <c r="D59" s="160"/>
      <c r="E59" s="98"/>
      <c r="H59" s="119"/>
    </row>
    <row r="60" spans="2:8" ht="15.75" thickBot="1" x14ac:dyDescent="0.3">
      <c r="B60" s="358" t="s">
        <v>545</v>
      </c>
      <c r="C60" s="374">
        <f>+C46</f>
        <v>44926</v>
      </c>
      <c r="D60" s="374">
        <f>+D46</f>
        <v>44561</v>
      </c>
      <c r="E60" s="98"/>
      <c r="H60" s="119"/>
    </row>
    <row r="61" spans="2:8" x14ac:dyDescent="0.25">
      <c r="B61" s="268" t="s">
        <v>676</v>
      </c>
      <c r="C61" s="56">
        <v>73912519</v>
      </c>
      <c r="D61" s="56">
        <v>34354050</v>
      </c>
      <c r="E61" s="98"/>
      <c r="H61" s="119"/>
    </row>
    <row r="62" spans="2:8" x14ac:dyDescent="0.25">
      <c r="B62" s="268" t="s">
        <v>546</v>
      </c>
      <c r="C62" s="56">
        <v>36615965</v>
      </c>
      <c r="D62" s="56">
        <v>34354050</v>
      </c>
      <c r="E62" s="98"/>
      <c r="H62" s="119"/>
    </row>
    <row r="63" spans="2:8" x14ac:dyDescent="0.25">
      <c r="B63" s="268" t="s">
        <v>668</v>
      </c>
      <c r="C63" s="56">
        <v>36614500</v>
      </c>
      <c r="D63" s="56">
        <v>34354050</v>
      </c>
      <c r="E63" s="98"/>
      <c r="H63" s="119"/>
    </row>
    <row r="64" spans="2:8" x14ac:dyDescent="0.25">
      <c r="B64" s="268" t="s">
        <v>669</v>
      </c>
      <c r="C64" s="56">
        <v>36614500</v>
      </c>
      <c r="D64" s="56">
        <v>34354050</v>
      </c>
      <c r="E64" s="98"/>
      <c r="H64" s="119"/>
    </row>
    <row r="65" spans="2:8" x14ac:dyDescent="0.25">
      <c r="B65" s="268" t="s">
        <v>673</v>
      </c>
      <c r="C65" s="56">
        <v>36614500</v>
      </c>
      <c r="D65" s="56">
        <v>34354050</v>
      </c>
      <c r="H65" s="119"/>
    </row>
    <row r="66" spans="2:8" x14ac:dyDescent="0.25">
      <c r="B66" s="268" t="s">
        <v>586</v>
      </c>
      <c r="C66" s="56">
        <v>30712169</v>
      </c>
      <c r="D66" s="56">
        <v>28808482</v>
      </c>
      <c r="E66" s="161"/>
      <c r="F66" s="37"/>
      <c r="H66" s="119"/>
    </row>
    <row r="67" spans="2:8" x14ac:dyDescent="0.25">
      <c r="B67" s="268" t="s">
        <v>547</v>
      </c>
      <c r="C67" s="56">
        <v>21968700</v>
      </c>
      <c r="D67" s="56">
        <v>20612430</v>
      </c>
      <c r="H67" s="119"/>
    </row>
    <row r="68" spans="2:8" x14ac:dyDescent="0.25">
      <c r="B68" s="268" t="s">
        <v>548</v>
      </c>
      <c r="C68" s="56">
        <v>21968700</v>
      </c>
      <c r="D68" s="56">
        <v>24944201</v>
      </c>
      <c r="H68" s="119"/>
    </row>
    <row r="69" spans="2:8" x14ac:dyDescent="0.25">
      <c r="B69" s="268" t="s">
        <v>672</v>
      </c>
      <c r="C69" s="56">
        <v>10680202</v>
      </c>
      <c r="D69" s="56">
        <v>6870810</v>
      </c>
      <c r="H69" s="119"/>
    </row>
    <row r="70" spans="2:8" x14ac:dyDescent="0.25">
      <c r="B70" s="268" t="s">
        <v>675</v>
      </c>
      <c r="C70" s="56">
        <v>7322973</v>
      </c>
      <c r="D70" s="56">
        <v>6870879</v>
      </c>
      <c r="H70" s="119"/>
    </row>
    <row r="71" spans="2:8" x14ac:dyDescent="0.25">
      <c r="B71" s="268" t="s">
        <v>670</v>
      </c>
      <c r="C71" s="56">
        <v>2339813</v>
      </c>
      <c r="D71" s="56">
        <v>1713030</v>
      </c>
      <c r="H71" s="119"/>
    </row>
    <row r="72" spans="2:8" x14ac:dyDescent="0.25">
      <c r="B72" s="268" t="s">
        <v>671</v>
      </c>
      <c r="C72" s="56">
        <v>0</v>
      </c>
      <c r="D72" s="56">
        <v>163228596</v>
      </c>
      <c r="E72" s="160"/>
      <c r="H72" s="119"/>
    </row>
    <row r="73" spans="2:8" x14ac:dyDescent="0.25">
      <c r="B73" s="268" t="s">
        <v>674</v>
      </c>
      <c r="C73" s="56">
        <v>0</v>
      </c>
      <c r="D73" s="56">
        <v>166474092</v>
      </c>
      <c r="E73" s="161"/>
      <c r="F73" s="37"/>
      <c r="H73" s="119"/>
    </row>
    <row r="74" spans="2:8" x14ac:dyDescent="0.25">
      <c r="B74" s="269" t="s">
        <v>221</v>
      </c>
      <c r="C74" s="99">
        <v>34914708</v>
      </c>
      <c r="D74" s="99">
        <v>36414194</v>
      </c>
      <c r="E74" s="162"/>
      <c r="F74" s="37"/>
      <c r="G74" s="37"/>
      <c r="H74" s="119"/>
    </row>
    <row r="75" spans="2:8" x14ac:dyDescent="0.25">
      <c r="B75" s="355" t="s">
        <v>544</v>
      </c>
      <c r="C75" s="100">
        <f>SUM(C61:C74)</f>
        <v>350279249</v>
      </c>
      <c r="D75" s="100">
        <f>SUM(D61:D74)</f>
        <v>627706964</v>
      </c>
      <c r="E75" s="162"/>
      <c r="F75" s="37"/>
      <c r="G75" s="3"/>
      <c r="H75" s="3"/>
    </row>
    <row r="76" spans="2:8" x14ac:dyDescent="0.25">
      <c r="B76" s="161"/>
      <c r="C76" s="161"/>
      <c r="D76" s="161"/>
      <c r="E76" s="162"/>
      <c r="F76" s="37"/>
      <c r="G76" s="37"/>
      <c r="H76" s="119"/>
    </row>
    <row r="77" spans="2:8" x14ac:dyDescent="0.25">
      <c r="B77" s="355" t="s">
        <v>549</v>
      </c>
      <c r="C77" s="42">
        <f>+C60</f>
        <v>44926</v>
      </c>
      <c r="D77" s="42">
        <f>+D60</f>
        <v>44561</v>
      </c>
      <c r="E77" s="162"/>
      <c r="F77" s="37"/>
      <c r="G77" s="37"/>
      <c r="H77" s="119"/>
    </row>
    <row r="78" spans="2:8" x14ac:dyDescent="0.25">
      <c r="B78" s="267" t="s">
        <v>535</v>
      </c>
      <c r="C78" s="56">
        <v>1376511057</v>
      </c>
      <c r="D78" s="56">
        <v>1032316997</v>
      </c>
      <c r="E78" s="162"/>
      <c r="F78" s="37"/>
      <c r="G78" s="37"/>
      <c r="H78" s="119"/>
    </row>
    <row r="79" spans="2:8" x14ac:dyDescent="0.25">
      <c r="B79" s="268" t="s">
        <v>536</v>
      </c>
      <c r="C79" s="56">
        <v>1264167240</v>
      </c>
      <c r="D79" s="56">
        <v>1439259352</v>
      </c>
      <c r="E79" s="162"/>
      <c r="F79" s="37"/>
      <c r="G79" s="37"/>
      <c r="H79" s="119"/>
    </row>
    <row r="80" spans="2:8" x14ac:dyDescent="0.25">
      <c r="B80" s="355" t="s">
        <v>544</v>
      </c>
      <c r="C80" s="100">
        <f>SUM(C78:C79)</f>
        <v>2640678297</v>
      </c>
      <c r="D80" s="100">
        <f>SUM(D78:D79)</f>
        <v>2471576349</v>
      </c>
      <c r="E80" s="162"/>
      <c r="F80" s="37"/>
      <c r="G80" s="37"/>
      <c r="H80" s="119"/>
    </row>
    <row r="81" spans="2:8" x14ac:dyDescent="0.25">
      <c r="B81" s="161"/>
      <c r="C81" s="161"/>
      <c r="D81" s="161"/>
      <c r="E81" s="162"/>
      <c r="F81" s="37"/>
      <c r="G81" s="37"/>
      <c r="H81" s="119"/>
    </row>
    <row r="82" spans="2:8" x14ac:dyDescent="0.25">
      <c r="B82" s="355" t="s">
        <v>222</v>
      </c>
      <c r="C82" s="101">
        <f>+C58+C75+C80</f>
        <v>3291594932</v>
      </c>
      <c r="D82" s="101">
        <f>+D58+D75+D80</f>
        <v>3544141121</v>
      </c>
      <c r="E82" s="162"/>
      <c r="F82" s="37"/>
      <c r="G82" s="37"/>
      <c r="H82" s="119"/>
    </row>
    <row r="83" spans="2:8" x14ac:dyDescent="0.25">
      <c r="B83" s="359"/>
      <c r="C83" s="162"/>
      <c r="D83" s="162"/>
      <c r="E83" s="162"/>
      <c r="F83" s="37"/>
      <c r="G83" s="37"/>
      <c r="H83" s="119"/>
    </row>
    <row r="85" spans="2:8" x14ac:dyDescent="0.25">
      <c r="B85" s="449" t="s">
        <v>223</v>
      </c>
      <c r="C85" s="449"/>
      <c r="D85" s="449"/>
      <c r="E85" s="449"/>
      <c r="F85" s="449"/>
      <c r="G85" s="449"/>
      <c r="H85" s="449"/>
    </row>
    <row r="86" spans="2:8" ht="6.75" customHeight="1" x14ac:dyDescent="0.25"/>
    <row r="87" spans="2:8" x14ac:dyDescent="0.25">
      <c r="B87" s="190" t="s">
        <v>364</v>
      </c>
      <c r="C87" s="190"/>
      <c r="D87" s="190"/>
      <c r="E87" s="190"/>
      <c r="F87" s="190"/>
      <c r="G87" s="190"/>
      <c r="H87" s="190"/>
    </row>
    <row r="88" spans="2:8" x14ac:dyDescent="0.25">
      <c r="B88" s="190"/>
      <c r="C88" s="190"/>
      <c r="D88" s="190"/>
      <c r="E88" s="190"/>
      <c r="F88" s="190"/>
      <c r="G88" s="190"/>
      <c r="H88" s="121"/>
    </row>
    <row r="89" spans="2:8" x14ac:dyDescent="0.25">
      <c r="B89" s="20" t="s">
        <v>161</v>
      </c>
      <c r="C89" s="51">
        <f>+C46</f>
        <v>44926</v>
      </c>
      <c r="D89" s="51">
        <f>+D46</f>
        <v>44561</v>
      </c>
    </row>
    <row r="90" spans="2:8" x14ac:dyDescent="0.25">
      <c r="B90" s="122" t="s">
        <v>239</v>
      </c>
      <c r="C90" s="54">
        <v>94719840</v>
      </c>
      <c r="D90" s="54">
        <v>50053495</v>
      </c>
      <c r="H90" s="119"/>
    </row>
    <row r="91" spans="2:8" x14ac:dyDescent="0.25">
      <c r="B91" s="424" t="s">
        <v>225</v>
      </c>
      <c r="C91" s="54">
        <v>42501649.862000003</v>
      </c>
      <c r="D91" s="54">
        <v>0</v>
      </c>
      <c r="H91" s="119"/>
    </row>
    <row r="92" spans="2:8" x14ac:dyDescent="0.25">
      <c r="B92" s="424" t="s">
        <v>228</v>
      </c>
      <c r="C92" s="54">
        <v>37750000</v>
      </c>
      <c r="D92" s="54">
        <v>10849008.99</v>
      </c>
      <c r="H92" s="119"/>
    </row>
    <row r="93" spans="2:8" x14ac:dyDescent="0.25">
      <c r="B93" s="424" t="s">
        <v>227</v>
      </c>
      <c r="C93" s="54">
        <v>4015000</v>
      </c>
      <c r="D93" s="54">
        <v>13055000</v>
      </c>
      <c r="H93" s="119"/>
    </row>
    <row r="94" spans="2:8" x14ac:dyDescent="0.25">
      <c r="B94" s="424" t="s">
        <v>587</v>
      </c>
      <c r="C94" s="54">
        <v>1100000</v>
      </c>
      <c r="D94" s="54">
        <v>0</v>
      </c>
      <c r="H94" s="119"/>
    </row>
    <row r="95" spans="2:8" x14ac:dyDescent="0.25">
      <c r="B95" s="424" t="s">
        <v>226</v>
      </c>
      <c r="C95" s="54">
        <v>0</v>
      </c>
      <c r="D95" s="54">
        <v>8750000</v>
      </c>
      <c r="H95" s="119"/>
    </row>
    <row r="96" spans="2:8" x14ac:dyDescent="0.25">
      <c r="B96" s="49" t="s">
        <v>224</v>
      </c>
      <c r="C96" s="57">
        <f>SUM(C90:C95)</f>
        <v>180086489.86199999</v>
      </c>
      <c r="D96" s="57">
        <f>SUM(D90:D95)</f>
        <v>82707503.99000001</v>
      </c>
      <c r="F96" s="37"/>
      <c r="H96" s="119"/>
    </row>
    <row r="98" spans="2:8" x14ac:dyDescent="0.25">
      <c r="B98" s="449" t="s">
        <v>365</v>
      </c>
      <c r="C98" s="449"/>
      <c r="D98" s="449"/>
      <c r="E98" s="449"/>
      <c r="F98" s="449"/>
      <c r="G98" s="449"/>
      <c r="H98" s="449"/>
    </row>
    <row r="100" spans="2:8" x14ac:dyDescent="0.25">
      <c r="B100" s="53" t="s">
        <v>161</v>
      </c>
      <c r="C100" s="51">
        <f>+C89</f>
        <v>44926</v>
      </c>
      <c r="D100" s="51">
        <f>+D89</f>
        <v>44561</v>
      </c>
      <c r="H100" s="119"/>
    </row>
    <row r="101" spans="2:8" x14ac:dyDescent="0.25">
      <c r="B101" s="24" t="s">
        <v>229</v>
      </c>
      <c r="C101" s="26">
        <v>10779980</v>
      </c>
      <c r="D101" s="168">
        <v>0</v>
      </c>
      <c r="H101" s="119"/>
    </row>
    <row r="102" spans="2:8" x14ac:dyDescent="0.25">
      <c r="B102" s="24" t="s">
        <v>550</v>
      </c>
      <c r="C102" s="26">
        <v>8643997</v>
      </c>
      <c r="D102" s="168">
        <v>0</v>
      </c>
      <c r="H102" s="119"/>
    </row>
    <row r="103" spans="2:8" x14ac:dyDescent="0.25">
      <c r="B103" s="49" t="s">
        <v>224</v>
      </c>
      <c r="C103" s="57">
        <f>SUM(C101:C102)</f>
        <v>19423977</v>
      </c>
      <c r="D103" s="57">
        <f>SUM(D101:D102)</f>
        <v>0</v>
      </c>
      <c r="H103" s="119"/>
    </row>
    <row r="105" spans="2:8" x14ac:dyDescent="0.25">
      <c r="B105" s="453" t="s">
        <v>366</v>
      </c>
      <c r="C105" s="453"/>
      <c r="D105" s="453"/>
      <c r="E105" s="453"/>
      <c r="F105" s="453"/>
      <c r="G105" s="453"/>
      <c r="H105" s="453"/>
    </row>
    <row r="106" spans="2:8" x14ac:dyDescent="0.25">
      <c r="B106" s="453"/>
      <c r="C106" s="453"/>
      <c r="D106" s="453"/>
      <c r="E106" s="453"/>
      <c r="F106" s="453"/>
      <c r="G106" s="453"/>
      <c r="H106" s="453"/>
    </row>
    <row r="108" spans="2:8" x14ac:dyDescent="0.25">
      <c r="B108" s="452" t="s">
        <v>367</v>
      </c>
      <c r="C108" s="452"/>
      <c r="D108" s="452"/>
      <c r="E108" s="452"/>
      <c r="F108" s="452"/>
      <c r="G108" s="452"/>
      <c r="H108" s="452"/>
    </row>
    <row r="111" spans="2:8" x14ac:dyDescent="0.25">
      <c r="B111" s="449" t="s">
        <v>643</v>
      </c>
      <c r="C111" s="449"/>
      <c r="D111" s="449"/>
      <c r="E111" s="449"/>
      <c r="F111" s="449"/>
      <c r="G111" s="449"/>
      <c r="H111" s="449"/>
    </row>
    <row r="113" spans="2:8" x14ac:dyDescent="0.25">
      <c r="B113" s="493" t="s">
        <v>230</v>
      </c>
      <c r="C113" s="494"/>
      <c r="D113" s="495"/>
    </row>
    <row r="114" spans="2:8" x14ac:dyDescent="0.25">
      <c r="B114" s="53" t="s">
        <v>161</v>
      </c>
      <c r="C114" s="217">
        <f>+C100</f>
        <v>44926</v>
      </c>
      <c r="D114" s="217">
        <f>+D100</f>
        <v>44561</v>
      </c>
      <c r="F114" s="37"/>
      <c r="H114" s="119"/>
    </row>
    <row r="115" spans="2:8" x14ac:dyDescent="0.25">
      <c r="B115" s="24" t="s">
        <v>552</v>
      </c>
      <c r="C115" s="26">
        <v>641902866</v>
      </c>
      <c r="D115" s="56">
        <v>33935608</v>
      </c>
      <c r="F115" s="37"/>
      <c r="H115" s="119"/>
    </row>
    <row r="116" spans="2:8" x14ac:dyDescent="0.25">
      <c r="B116" s="24" t="s">
        <v>551</v>
      </c>
      <c r="C116" s="26">
        <v>124265001</v>
      </c>
      <c r="D116" s="56">
        <v>82005400</v>
      </c>
      <c r="H116" s="119"/>
    </row>
    <row r="117" spans="2:8" x14ac:dyDescent="0.25">
      <c r="B117" s="24" t="s">
        <v>469</v>
      </c>
      <c r="C117" s="26">
        <v>58773550</v>
      </c>
      <c r="D117" s="56">
        <v>48134995</v>
      </c>
      <c r="H117" s="119"/>
    </row>
    <row r="118" spans="2:8" x14ac:dyDescent="0.25">
      <c r="B118" s="24" t="s">
        <v>231</v>
      </c>
      <c r="C118" s="26">
        <v>2600088</v>
      </c>
      <c r="D118" s="56">
        <v>44723632</v>
      </c>
      <c r="H118" s="119"/>
    </row>
    <row r="119" spans="2:8" x14ac:dyDescent="0.25">
      <c r="B119" s="55" t="s">
        <v>661</v>
      </c>
      <c r="C119" s="26">
        <v>10000</v>
      </c>
      <c r="D119" s="56">
        <v>0</v>
      </c>
      <c r="H119" s="119"/>
    </row>
    <row r="120" spans="2:8" x14ac:dyDescent="0.25">
      <c r="B120" s="49" t="s">
        <v>224</v>
      </c>
      <c r="C120" s="57">
        <f>SUM(C115:C119)</f>
        <v>827551505</v>
      </c>
      <c r="D120" s="57">
        <f>SUM(D115:D119)</f>
        <v>208799635</v>
      </c>
      <c r="E120" s="163"/>
      <c r="G120" s="3"/>
      <c r="H120" s="119"/>
    </row>
    <row r="121" spans="2:8" x14ac:dyDescent="0.25">
      <c r="B121" s="2"/>
      <c r="C121" s="163"/>
      <c r="D121" s="163"/>
      <c r="E121" s="163"/>
      <c r="F121" s="37"/>
      <c r="H121" s="119"/>
    </row>
    <row r="122" spans="2:8" x14ac:dyDescent="0.25">
      <c r="B122" s="493" t="s">
        <v>232</v>
      </c>
      <c r="C122" s="494"/>
      <c r="D122" s="495"/>
    </row>
    <row r="123" spans="2:8" x14ac:dyDescent="0.25">
      <c r="B123" s="20" t="s">
        <v>161</v>
      </c>
      <c r="C123" s="51">
        <f>+C114</f>
        <v>44926</v>
      </c>
      <c r="D123" s="51">
        <f>+D114</f>
        <v>44561</v>
      </c>
    </row>
    <row r="124" spans="2:8" x14ac:dyDescent="0.25">
      <c r="B124" s="24" t="s">
        <v>519</v>
      </c>
      <c r="C124" s="26">
        <v>110306982</v>
      </c>
      <c r="D124" s="56">
        <v>103728530</v>
      </c>
      <c r="F124" s="37"/>
      <c r="H124" s="119"/>
    </row>
    <row r="125" spans="2:8" x14ac:dyDescent="0.25">
      <c r="B125" s="24" t="s">
        <v>469</v>
      </c>
      <c r="C125" s="26">
        <v>4335491</v>
      </c>
      <c r="D125" s="56">
        <v>3908594</v>
      </c>
      <c r="F125" s="37"/>
      <c r="H125" s="119"/>
    </row>
    <row r="126" spans="2:8" x14ac:dyDescent="0.25">
      <c r="B126" s="49" t="s">
        <v>224</v>
      </c>
      <c r="C126" s="57">
        <f>SUM(C124:C125)</f>
        <v>114642473</v>
      </c>
      <c r="D126" s="57">
        <f>SUM(D124:D125)</f>
        <v>107637124</v>
      </c>
      <c r="F126" s="37"/>
      <c r="H126" s="119"/>
    </row>
    <row r="128" spans="2:8" x14ac:dyDescent="0.25">
      <c r="B128" s="187" t="s">
        <v>645</v>
      </c>
      <c r="C128" s="187"/>
      <c r="D128" s="187"/>
      <c r="E128" s="187"/>
      <c r="F128" s="187"/>
      <c r="G128" s="187"/>
      <c r="H128" s="187"/>
    </row>
    <row r="130" spans="2:8" x14ac:dyDescent="0.25">
      <c r="B130" s="449" t="s">
        <v>368</v>
      </c>
      <c r="C130" s="449"/>
      <c r="D130" s="449"/>
      <c r="E130" s="449"/>
      <c r="F130" s="449"/>
      <c r="G130" s="449"/>
      <c r="H130" s="449"/>
    </row>
    <row r="132" spans="2:8" x14ac:dyDescent="0.25">
      <c r="B132" s="45" t="s">
        <v>190</v>
      </c>
      <c r="C132" s="42">
        <f>+C123</f>
        <v>44926</v>
      </c>
      <c r="D132" s="42">
        <f>+D123</f>
        <v>44561</v>
      </c>
    </row>
    <row r="133" spans="2:8" x14ac:dyDescent="0.25">
      <c r="B133" s="378" t="s">
        <v>563</v>
      </c>
      <c r="C133" s="379"/>
      <c r="D133" s="46"/>
    </row>
    <row r="134" spans="2:8" x14ac:dyDescent="0.25">
      <c r="B134" s="380" t="s">
        <v>483</v>
      </c>
      <c r="C134" s="381">
        <v>40000000000</v>
      </c>
      <c r="D134" s="381">
        <v>10000000000</v>
      </c>
    </row>
    <row r="135" spans="2:8" x14ac:dyDescent="0.25">
      <c r="B135" s="380" t="s">
        <v>542</v>
      </c>
      <c r="C135" s="381">
        <v>30000000000</v>
      </c>
      <c r="D135" s="381">
        <v>0</v>
      </c>
    </row>
    <row r="136" spans="2:8" x14ac:dyDescent="0.25">
      <c r="B136" s="380" t="s">
        <v>588</v>
      </c>
      <c r="C136" s="381">
        <v>2385539731</v>
      </c>
      <c r="D136" s="381">
        <v>96575344</v>
      </c>
    </row>
    <row r="137" spans="2:8" x14ac:dyDescent="0.25">
      <c r="B137" s="380" t="s">
        <v>589</v>
      </c>
      <c r="C137" s="381">
        <v>-324657536</v>
      </c>
      <c r="D137" s="381">
        <v>0</v>
      </c>
    </row>
    <row r="138" spans="2:8" x14ac:dyDescent="0.25">
      <c r="B138" s="382"/>
      <c r="C138" s="381"/>
      <c r="D138" s="383"/>
    </row>
    <row r="139" spans="2:8" x14ac:dyDescent="0.25">
      <c r="B139" s="382" t="s">
        <v>564</v>
      </c>
      <c r="C139" s="384"/>
      <c r="D139" s="383"/>
      <c r="F139" s="37"/>
      <c r="H139" s="119"/>
    </row>
    <row r="140" spans="2:8" x14ac:dyDescent="0.25">
      <c r="B140" s="380" t="s">
        <v>565</v>
      </c>
      <c r="C140" s="381">
        <v>136526286</v>
      </c>
      <c r="D140" s="383"/>
      <c r="E140" s="18"/>
      <c r="F140" s="37"/>
      <c r="H140" s="119"/>
    </row>
    <row r="141" spans="2:8" x14ac:dyDescent="0.25">
      <c r="B141" s="380"/>
      <c r="C141" s="381"/>
      <c r="D141" s="383"/>
      <c r="E141" s="18"/>
      <c r="F141" s="37"/>
      <c r="H141" s="119"/>
    </row>
    <row r="142" spans="2:8" x14ac:dyDescent="0.25">
      <c r="B142" s="355" t="s">
        <v>566</v>
      </c>
      <c r="C142" s="385">
        <f>SUM(C134:C140)</f>
        <v>72197408481</v>
      </c>
      <c r="D142" s="385">
        <f>SUM(D134:D140)</f>
        <v>10096575344</v>
      </c>
      <c r="F142" s="37"/>
      <c r="H142" s="119"/>
    </row>
    <row r="143" spans="2:8" x14ac:dyDescent="0.25">
      <c r="B143" s="382"/>
      <c r="C143" s="384"/>
      <c r="D143" s="386"/>
    </row>
    <row r="144" spans="2:8" x14ac:dyDescent="0.25">
      <c r="B144" s="382" t="s">
        <v>567</v>
      </c>
      <c r="C144" s="381"/>
      <c r="D144" s="383"/>
    </row>
    <row r="145" spans="2:4" x14ac:dyDescent="0.25">
      <c r="B145" s="55" t="s">
        <v>483</v>
      </c>
      <c r="C145" s="387">
        <v>500000</v>
      </c>
      <c r="D145" s="387">
        <v>500000</v>
      </c>
    </row>
    <row r="146" spans="2:4" x14ac:dyDescent="0.25">
      <c r="B146" s="55" t="s">
        <v>590</v>
      </c>
      <c r="C146" s="387">
        <v>1000000</v>
      </c>
      <c r="D146" s="387">
        <v>0</v>
      </c>
    </row>
    <row r="147" spans="2:4" x14ac:dyDescent="0.25">
      <c r="B147" s="55" t="s">
        <v>518</v>
      </c>
      <c r="C147" s="387">
        <v>500000</v>
      </c>
      <c r="D147" s="387">
        <v>500000</v>
      </c>
    </row>
    <row r="148" spans="2:4" x14ac:dyDescent="0.25">
      <c r="B148" s="55" t="s">
        <v>588</v>
      </c>
      <c r="C148" s="387">
        <v>22450.679999999997</v>
      </c>
      <c r="D148" s="387">
        <v>7238.3600000000006</v>
      </c>
    </row>
    <row r="149" spans="2:4" x14ac:dyDescent="0.25">
      <c r="B149" s="55"/>
      <c r="C149" s="387"/>
      <c r="D149" s="387"/>
    </row>
    <row r="150" spans="2:4" x14ac:dyDescent="0.25">
      <c r="B150" s="388" t="s">
        <v>564</v>
      </c>
      <c r="C150" s="389"/>
      <c r="D150" s="387"/>
    </row>
    <row r="151" spans="2:4" x14ac:dyDescent="0.25">
      <c r="B151" s="55" t="s">
        <v>591</v>
      </c>
      <c r="C151" s="387">
        <v>32250.41</v>
      </c>
      <c r="D151" s="387">
        <v>0</v>
      </c>
    </row>
    <row r="152" spans="2:4" x14ac:dyDescent="0.25">
      <c r="B152" s="55" t="s">
        <v>592</v>
      </c>
      <c r="C152" s="387">
        <v>299288.15999999997</v>
      </c>
      <c r="D152" s="387">
        <v>0</v>
      </c>
    </row>
    <row r="153" spans="2:4" x14ac:dyDescent="0.25">
      <c r="B153" s="55"/>
      <c r="C153" s="387"/>
      <c r="D153" s="387"/>
    </row>
    <row r="154" spans="2:4" ht="17.25" x14ac:dyDescent="0.4">
      <c r="B154" s="390" t="s">
        <v>556</v>
      </c>
      <c r="C154" s="391">
        <v>7339.62</v>
      </c>
      <c r="D154" s="425">
        <v>6887.4</v>
      </c>
    </row>
    <row r="155" spans="2:4" x14ac:dyDescent="0.25">
      <c r="B155" s="392" t="s">
        <v>566</v>
      </c>
      <c r="C155" s="385">
        <f>+SUM(C145:C153)*C154</f>
        <v>17277386579.084999</v>
      </c>
      <c r="D155" s="385">
        <f>+SUM(D145:D153)*D154</f>
        <v>6937253480.6639996</v>
      </c>
    </row>
    <row r="156" spans="2:4" x14ac:dyDescent="0.25">
      <c r="B156" s="393"/>
      <c r="C156" s="384"/>
      <c r="D156" s="381"/>
    </row>
    <row r="157" spans="2:4" x14ac:dyDescent="0.25">
      <c r="B157" s="355" t="s">
        <v>568</v>
      </c>
      <c r="C157" s="29">
        <f>+C142+C155</f>
        <v>89474795060.084991</v>
      </c>
      <c r="D157" s="29">
        <f>+D142+D155</f>
        <v>17033828824.664</v>
      </c>
    </row>
  </sheetData>
  <sortState xmlns:xlrd2="http://schemas.microsoft.com/office/spreadsheetml/2017/richdata2" ref="B61:D73">
    <sortCondition descending="1" ref="C61:C73"/>
  </sortState>
  <mergeCells count="19">
    <mergeCell ref="C14:C15"/>
    <mergeCell ref="D14:D15"/>
    <mergeCell ref="B34:B35"/>
    <mergeCell ref="B2:H2"/>
    <mergeCell ref="B113:D113"/>
    <mergeCell ref="B98:H98"/>
    <mergeCell ref="B85:H85"/>
    <mergeCell ref="B3:H3"/>
    <mergeCell ref="B5:H5"/>
    <mergeCell ref="B7:H7"/>
    <mergeCell ref="B43:H44"/>
    <mergeCell ref="B12:H12"/>
    <mergeCell ref="B32:H32"/>
    <mergeCell ref="B14:B15"/>
    <mergeCell ref="B122:D122"/>
    <mergeCell ref="B130:H130"/>
    <mergeCell ref="B111:H111"/>
    <mergeCell ref="B108:H108"/>
    <mergeCell ref="B105:H106"/>
  </mergeCells>
  <hyperlinks>
    <hyperlink ref="A1" location="ÍNDICE!A1" display="Indice" xr:uid="{633A7F9E-5445-4137-867C-DC684C628620}"/>
  </hyperlinks>
  <pageMargins left="0.25" right="0.25" top="0.75" bottom="0.75" header="0.3" footer="0.3"/>
  <pageSetup paperSize="9" scale="29" orientation="portrait" r:id="rId1"/>
  <ignoredErrors>
    <ignoredError sqref="C58:D58 D75 C80:D80" formulaRange="1"/>
    <ignoredError sqref="E35:F35 F15:G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33"/>
  <sheetViews>
    <sheetView showGridLines="0" topLeftCell="A41" zoomScaleNormal="100" workbookViewId="0">
      <selection activeCell="E54" sqref="E54"/>
    </sheetView>
  </sheetViews>
  <sheetFormatPr baseColWidth="10" defaultColWidth="11.42578125" defaultRowHeight="15" x14ac:dyDescent="0.25"/>
  <cols>
    <col min="1" max="1" width="7.140625" style="119" bestFit="1" customWidth="1"/>
    <col min="2" max="2" width="17.7109375" style="119" customWidth="1"/>
    <col min="3" max="3" width="26.140625" style="119" customWidth="1"/>
    <col min="4" max="4" width="16.85546875" style="119" bestFit="1" customWidth="1"/>
    <col min="5" max="5" width="22.140625" style="119" bestFit="1" customWidth="1"/>
    <col min="6" max="6" width="6.85546875" style="119" bestFit="1" customWidth="1"/>
    <col min="7" max="7" width="14" style="119" customWidth="1"/>
    <col min="8" max="8" width="15.42578125" style="119" customWidth="1"/>
    <col min="9" max="9" width="15.85546875" style="119" customWidth="1"/>
    <col min="10" max="10" width="2.85546875" style="119" customWidth="1"/>
    <col min="11" max="11" width="18.28515625" style="119" bestFit="1" customWidth="1"/>
    <col min="12" max="16384" width="11.42578125" style="119"/>
  </cols>
  <sheetData>
    <row r="1" spans="1:7" x14ac:dyDescent="0.25">
      <c r="A1" s="1" t="s">
        <v>468</v>
      </c>
    </row>
    <row r="2" spans="1:7" x14ac:dyDescent="0.25">
      <c r="B2" s="458" t="s">
        <v>104</v>
      </c>
      <c r="C2" s="458"/>
      <c r="D2" s="458"/>
      <c r="E2" s="458"/>
      <c r="F2" s="458"/>
      <c r="G2" s="458"/>
    </row>
    <row r="3" spans="1:7" x14ac:dyDescent="0.25">
      <c r="B3" s="491" t="str">
        <f>+'07'!B3</f>
        <v>Notas a los Estados Contables al 31 de diciembre de 2022</v>
      </c>
      <c r="C3" s="491"/>
      <c r="D3" s="491"/>
      <c r="E3" s="491"/>
      <c r="F3" s="491"/>
      <c r="G3" s="491"/>
    </row>
    <row r="4" spans="1:7" x14ac:dyDescent="0.25">
      <c r="B4" s="195"/>
      <c r="C4" s="195"/>
      <c r="D4" s="195"/>
      <c r="E4" s="195"/>
      <c r="F4" s="195"/>
      <c r="G4" s="195"/>
    </row>
    <row r="5" spans="1:7" x14ac:dyDescent="0.25">
      <c r="B5" s="452" t="s">
        <v>205</v>
      </c>
      <c r="C5" s="452"/>
      <c r="D5" s="452"/>
      <c r="E5" s="452"/>
      <c r="F5" s="452"/>
      <c r="G5" s="452"/>
    </row>
    <row r="7" spans="1:7" x14ac:dyDescent="0.25">
      <c r="B7" s="2" t="s">
        <v>646</v>
      </c>
    </row>
    <row r="8" spans="1:7" x14ac:dyDescent="0.25">
      <c r="B8" s="2"/>
    </row>
    <row r="9" spans="1:7" x14ac:dyDescent="0.25">
      <c r="B9" s="142">
        <f>+'07'!C46</f>
        <v>44926</v>
      </c>
    </row>
    <row r="10" spans="1:7" ht="45" x14ac:dyDescent="0.25">
      <c r="B10" s="50" t="s">
        <v>233</v>
      </c>
      <c r="C10" s="20" t="s">
        <v>234</v>
      </c>
      <c r="D10" s="20" t="s">
        <v>235</v>
      </c>
      <c r="E10" s="20" t="s">
        <v>496</v>
      </c>
      <c r="F10" s="20" t="s">
        <v>237</v>
      </c>
      <c r="G10" s="20" t="s">
        <v>238</v>
      </c>
    </row>
    <row r="11" spans="1:7" x14ac:dyDescent="0.25">
      <c r="B11" s="75">
        <v>44921</v>
      </c>
      <c r="C11" s="210" t="s">
        <v>593</v>
      </c>
      <c r="D11" s="210" t="s">
        <v>595</v>
      </c>
      <c r="E11" s="212">
        <v>10033328932</v>
      </c>
      <c r="F11" s="210">
        <v>7</v>
      </c>
      <c r="G11" s="75">
        <v>44928</v>
      </c>
    </row>
    <row r="12" spans="1:7" x14ac:dyDescent="0.25">
      <c r="B12" s="363">
        <v>44922</v>
      </c>
      <c r="C12" s="364" t="s">
        <v>593</v>
      </c>
      <c r="D12" s="364" t="s">
        <v>595</v>
      </c>
      <c r="E12" s="427">
        <v>10033327618</v>
      </c>
      <c r="F12" s="364">
        <v>7</v>
      </c>
      <c r="G12" s="363">
        <v>44929</v>
      </c>
    </row>
    <row r="13" spans="1:7" x14ac:dyDescent="0.25">
      <c r="B13" s="363">
        <v>44922</v>
      </c>
      <c r="C13" s="364" t="s">
        <v>594</v>
      </c>
      <c r="D13" s="364" t="s">
        <v>595</v>
      </c>
      <c r="E13" s="427">
        <v>10264959661</v>
      </c>
      <c r="F13" s="364">
        <v>7</v>
      </c>
      <c r="G13" s="363">
        <v>44929</v>
      </c>
    </row>
    <row r="14" spans="1:7" x14ac:dyDescent="0.25">
      <c r="B14" s="363">
        <v>44923</v>
      </c>
      <c r="C14" s="364" t="s">
        <v>594</v>
      </c>
      <c r="D14" s="364" t="s">
        <v>595</v>
      </c>
      <c r="E14" s="427">
        <v>10265008268</v>
      </c>
      <c r="F14" s="364">
        <v>7</v>
      </c>
      <c r="G14" s="363">
        <v>44930</v>
      </c>
    </row>
    <row r="15" spans="1:7" x14ac:dyDescent="0.25">
      <c r="B15" s="366">
        <v>44924</v>
      </c>
      <c r="C15" s="367" t="s">
        <v>594</v>
      </c>
      <c r="D15" s="367" t="s">
        <v>595</v>
      </c>
      <c r="E15" s="428">
        <v>10265055942</v>
      </c>
      <c r="F15" s="367">
        <v>7</v>
      </c>
      <c r="G15" s="366">
        <v>44931</v>
      </c>
    </row>
    <row r="16" spans="1:7" x14ac:dyDescent="0.25">
      <c r="B16" s="197" t="s">
        <v>520</v>
      </c>
      <c r="C16" s="82"/>
      <c r="D16" s="81"/>
      <c r="E16" s="29">
        <f>SUM(E11:E15)</f>
        <v>50861680421</v>
      </c>
      <c r="F16" s="49"/>
      <c r="G16" s="81"/>
    </row>
    <row r="17" spans="2:7" ht="6" customHeight="1" x14ac:dyDescent="0.25">
      <c r="B17" s="360"/>
      <c r="C17" s="76"/>
      <c r="D17" s="76"/>
      <c r="E17" s="361"/>
      <c r="F17" s="76"/>
      <c r="G17" s="360"/>
    </row>
    <row r="18" spans="2:7" x14ac:dyDescent="0.25">
      <c r="B18" s="75">
        <v>44918</v>
      </c>
      <c r="C18" s="210" t="s">
        <v>596</v>
      </c>
      <c r="D18" s="210" t="s">
        <v>211</v>
      </c>
      <c r="E18" s="362">
        <v>1002220.37</v>
      </c>
      <c r="F18" s="210">
        <v>14</v>
      </c>
      <c r="G18" s="75">
        <v>44932</v>
      </c>
    </row>
    <row r="19" spans="2:7" x14ac:dyDescent="0.25">
      <c r="B19" s="363">
        <v>44921</v>
      </c>
      <c r="C19" s="364" t="s">
        <v>597</v>
      </c>
      <c r="D19" s="364" t="s">
        <v>211</v>
      </c>
      <c r="E19" s="365">
        <v>1006443</v>
      </c>
      <c r="F19" s="364">
        <v>7</v>
      </c>
      <c r="G19" s="363">
        <v>44928</v>
      </c>
    </row>
    <row r="20" spans="2:7" x14ac:dyDescent="0.25">
      <c r="B20" s="363">
        <v>44922</v>
      </c>
      <c r="C20" s="364" t="s">
        <v>597</v>
      </c>
      <c r="D20" s="364" t="s">
        <v>211</v>
      </c>
      <c r="E20" s="365">
        <v>1006442.3200000001</v>
      </c>
      <c r="F20" s="364">
        <v>7</v>
      </c>
      <c r="G20" s="363">
        <v>44929</v>
      </c>
    </row>
    <row r="21" spans="2:7" x14ac:dyDescent="0.25">
      <c r="B21" s="363">
        <v>44923</v>
      </c>
      <c r="C21" s="364" t="s">
        <v>596</v>
      </c>
      <c r="D21" s="364" t="s">
        <v>211</v>
      </c>
      <c r="E21" s="365">
        <v>1002220.03</v>
      </c>
      <c r="F21" s="364">
        <v>7</v>
      </c>
      <c r="G21" s="363">
        <v>44930</v>
      </c>
    </row>
    <row r="22" spans="2:7" x14ac:dyDescent="0.25">
      <c r="B22" s="366">
        <v>44924</v>
      </c>
      <c r="C22" s="367" t="s">
        <v>596</v>
      </c>
      <c r="D22" s="367" t="s">
        <v>211</v>
      </c>
      <c r="E22" s="368">
        <v>1002219.85</v>
      </c>
      <c r="F22" s="367">
        <v>7</v>
      </c>
      <c r="G22" s="366">
        <v>44931</v>
      </c>
    </row>
    <row r="23" spans="2:7" x14ac:dyDescent="0.25">
      <c r="B23" s="197" t="s">
        <v>555</v>
      </c>
      <c r="C23" s="82"/>
      <c r="D23" s="81"/>
      <c r="E23" s="32">
        <f>SUM(E18:E22)</f>
        <v>5019545.57</v>
      </c>
      <c r="F23" s="49"/>
      <c r="G23" s="81"/>
    </row>
    <row r="24" spans="2:7" x14ac:dyDescent="0.25">
      <c r="B24" s="49" t="s">
        <v>556</v>
      </c>
      <c r="C24" s="352"/>
      <c r="D24" s="352"/>
      <c r="E24" s="369">
        <v>7339.62</v>
      </c>
      <c r="F24" s="370"/>
      <c r="G24" s="371"/>
    </row>
    <row r="25" spans="2:7" ht="6" customHeight="1" x14ac:dyDescent="0.25">
      <c r="B25" s="2"/>
      <c r="C25" s="2"/>
      <c r="D25" s="2"/>
      <c r="E25" s="372"/>
      <c r="F25" s="2"/>
      <c r="G25" s="2"/>
    </row>
    <row r="26" spans="2:7" x14ac:dyDescent="0.25">
      <c r="B26" s="49" t="s">
        <v>555</v>
      </c>
      <c r="C26" s="82"/>
      <c r="D26" s="123"/>
      <c r="E26" s="29">
        <f>+E23*E24-1</f>
        <v>36841557055.483398</v>
      </c>
      <c r="F26" s="49"/>
      <c r="G26" s="81"/>
    </row>
    <row r="27" spans="2:7" x14ac:dyDescent="0.25">
      <c r="B27" s="49" t="s">
        <v>557</v>
      </c>
      <c r="C27" s="82"/>
      <c r="D27" s="123">
        <f>+B9</f>
        <v>44926</v>
      </c>
      <c r="E27" s="29">
        <f>+E16+E26</f>
        <v>87703237476.483398</v>
      </c>
      <c r="F27" s="49"/>
      <c r="G27" s="81"/>
    </row>
    <row r="28" spans="2:7" x14ac:dyDescent="0.25">
      <c r="B28" s="2"/>
      <c r="C28" s="2"/>
      <c r="D28" s="142"/>
      <c r="E28" s="213"/>
      <c r="F28" s="2"/>
      <c r="G28" s="2"/>
    </row>
    <row r="29" spans="2:7" x14ac:dyDescent="0.25">
      <c r="B29" s="142">
        <f>+'07'!D46</f>
        <v>44561</v>
      </c>
      <c r="F29" s="37"/>
    </row>
    <row r="30" spans="2:7" ht="45" x14ac:dyDescent="0.25">
      <c r="B30" s="50" t="s">
        <v>233</v>
      </c>
      <c r="C30" s="20" t="s">
        <v>234</v>
      </c>
      <c r="D30" s="20" t="s">
        <v>235</v>
      </c>
      <c r="E30" s="20" t="s">
        <v>236</v>
      </c>
      <c r="F30" s="20" t="s">
        <v>237</v>
      </c>
      <c r="G30" s="124" t="s">
        <v>238</v>
      </c>
    </row>
    <row r="31" spans="2:7" x14ac:dyDescent="0.25">
      <c r="B31" s="52">
        <v>44462</v>
      </c>
      <c r="C31" s="35" t="s">
        <v>598</v>
      </c>
      <c r="D31" s="35" t="s">
        <v>599</v>
      </c>
      <c r="E31" s="27">
        <v>9273237317</v>
      </c>
      <c r="F31" s="35">
        <v>180</v>
      </c>
      <c r="G31" s="52">
        <v>44642</v>
      </c>
    </row>
    <row r="32" spans="2:7" x14ac:dyDescent="0.25">
      <c r="B32" s="426">
        <v>44474</v>
      </c>
      <c r="C32" s="36" t="s">
        <v>598</v>
      </c>
      <c r="D32" s="36" t="s">
        <v>599</v>
      </c>
      <c r="E32" s="28">
        <v>9290974097</v>
      </c>
      <c r="F32" s="36">
        <v>150</v>
      </c>
      <c r="G32" s="426">
        <v>44624</v>
      </c>
    </row>
    <row r="33" spans="2:7" x14ac:dyDescent="0.25">
      <c r="B33" s="197" t="s">
        <v>520</v>
      </c>
      <c r="C33" s="82"/>
      <c r="D33" s="123">
        <f>+B29</f>
        <v>44561</v>
      </c>
      <c r="E33" s="29">
        <f>SUM(E31:E32)</f>
        <v>18564211414</v>
      </c>
      <c r="F33" s="49"/>
      <c r="G33" s="34"/>
    </row>
  </sheetData>
  <mergeCells count="3">
    <mergeCell ref="B2:G2"/>
    <mergeCell ref="B3:G3"/>
    <mergeCell ref="B5:G5"/>
  </mergeCells>
  <hyperlinks>
    <hyperlink ref="A1" location="ÍNDICE!A1" display="Indice" xr:uid="{922A1DE6-245A-402C-AA39-A8518179A665}"/>
  </hyperlinks>
  <pageMargins left="0.25" right="0.25" top="0.75" bottom="0.75" header="0.3" footer="0.3"/>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95"/>
  <sheetViews>
    <sheetView showGridLines="0" topLeftCell="A133" zoomScaleNormal="100" workbookViewId="0">
      <selection activeCell="B133" sqref="B133"/>
    </sheetView>
  </sheetViews>
  <sheetFormatPr baseColWidth="10" defaultColWidth="11.42578125" defaultRowHeight="15" x14ac:dyDescent="0.25"/>
  <cols>
    <col min="1" max="1" width="7.140625" style="119" bestFit="1" customWidth="1"/>
    <col min="2" max="2" width="40.28515625" style="119" customWidth="1"/>
    <col min="3" max="3" width="27.140625" style="119" bestFit="1" customWidth="1"/>
    <col min="4" max="4" width="22.140625" style="119" bestFit="1" customWidth="1"/>
    <col min="5" max="5" width="23.42578125" style="119" bestFit="1" customWidth="1"/>
    <col min="6" max="6" width="22.140625" style="119" bestFit="1" customWidth="1"/>
    <col min="7" max="7" width="17.7109375" style="119" bestFit="1" customWidth="1"/>
    <col min="8" max="9" width="17.140625" style="119" customWidth="1"/>
    <col min="10" max="10" width="2.85546875" style="119" customWidth="1"/>
    <col min="11" max="11" width="17" style="119" bestFit="1" customWidth="1"/>
    <col min="12" max="16384" width="11.42578125" style="119"/>
  </cols>
  <sheetData>
    <row r="1" spans="1:8" x14ac:dyDescent="0.25">
      <c r="A1" s="1" t="s">
        <v>468</v>
      </c>
    </row>
    <row r="2" spans="1:8" x14ac:dyDescent="0.25">
      <c r="B2" s="458" t="s">
        <v>104</v>
      </c>
      <c r="C2" s="458"/>
      <c r="D2" s="458"/>
      <c r="E2" s="458"/>
      <c r="F2" s="458"/>
      <c r="G2" s="458"/>
      <c r="H2" s="458"/>
    </row>
    <row r="3" spans="1:8" x14ac:dyDescent="0.25">
      <c r="B3" s="491" t="str">
        <f>+'08'!B3</f>
        <v>Notas a los Estados Contables al 31 de diciembre de 2022</v>
      </c>
      <c r="C3" s="491"/>
      <c r="D3" s="491"/>
      <c r="E3" s="491"/>
      <c r="F3" s="491"/>
      <c r="G3" s="491"/>
      <c r="H3" s="491"/>
    </row>
    <row r="4" spans="1:8" x14ac:dyDescent="0.25">
      <c r="B4" s="195"/>
      <c r="C4" s="195"/>
      <c r="D4" s="195"/>
      <c r="E4" s="195"/>
      <c r="F4" s="195"/>
      <c r="G4" s="195"/>
      <c r="H4" s="195"/>
    </row>
    <row r="5" spans="1:8" x14ac:dyDescent="0.25">
      <c r="B5" s="452" t="s">
        <v>205</v>
      </c>
      <c r="C5" s="452"/>
      <c r="D5" s="452"/>
      <c r="E5" s="452"/>
      <c r="F5" s="452"/>
      <c r="G5" s="452"/>
      <c r="H5" s="452"/>
    </row>
    <row r="7" spans="1:8" x14ac:dyDescent="0.25">
      <c r="B7" s="449" t="s">
        <v>647</v>
      </c>
      <c r="C7" s="449"/>
      <c r="D7" s="449"/>
      <c r="E7" s="449"/>
      <c r="F7" s="449"/>
      <c r="G7" s="449"/>
      <c r="H7" s="449"/>
    </row>
    <row r="9" spans="1:8" x14ac:dyDescent="0.25">
      <c r="B9" s="449" t="s">
        <v>363</v>
      </c>
      <c r="C9" s="449"/>
      <c r="D9" s="449"/>
      <c r="E9" s="449"/>
      <c r="F9" s="449"/>
      <c r="G9" s="449"/>
      <c r="H9" s="449"/>
    </row>
    <row r="11" spans="1:8" x14ac:dyDescent="0.25">
      <c r="B11" s="45" t="s">
        <v>161</v>
      </c>
      <c r="C11" s="46">
        <f>+'07'!C46</f>
        <v>44926</v>
      </c>
      <c r="D11" s="46">
        <f>+'07'!D46</f>
        <v>44561</v>
      </c>
    </row>
    <row r="12" spans="1:8" x14ac:dyDescent="0.25">
      <c r="B12" s="47" t="s">
        <v>553</v>
      </c>
      <c r="C12" s="27">
        <v>171923088</v>
      </c>
      <c r="D12" s="27">
        <v>127794048</v>
      </c>
    </row>
    <row r="13" spans="1:8" x14ac:dyDescent="0.25">
      <c r="B13" s="55" t="s">
        <v>554</v>
      </c>
      <c r="C13" s="28">
        <v>27626990</v>
      </c>
      <c r="D13" s="28">
        <v>26436045</v>
      </c>
    </row>
    <row r="14" spans="1:8" x14ac:dyDescent="0.25">
      <c r="B14" s="49" t="s">
        <v>75</v>
      </c>
      <c r="C14" s="327">
        <f>SUM(C12:C13)</f>
        <v>199550078</v>
      </c>
      <c r="D14" s="327">
        <f>SUM(D12:D13)</f>
        <v>154230093</v>
      </c>
    </row>
    <row r="16" spans="1:8" x14ac:dyDescent="0.25">
      <c r="B16" s="452" t="s">
        <v>648</v>
      </c>
      <c r="C16" s="452"/>
      <c r="D16" s="452"/>
      <c r="E16" s="452"/>
      <c r="F16" s="452"/>
      <c r="G16" s="452"/>
      <c r="H16" s="452"/>
    </row>
    <row r="18" spans="2:8" x14ac:dyDescent="0.25">
      <c r="B18" s="326" t="s">
        <v>161</v>
      </c>
      <c r="C18" s="46">
        <f>+C11</f>
        <v>44926</v>
      </c>
      <c r="D18" s="46">
        <f>+D11</f>
        <v>44561</v>
      </c>
    </row>
    <row r="19" spans="2:8" x14ac:dyDescent="0.25">
      <c r="B19" s="35" t="s">
        <v>239</v>
      </c>
      <c r="C19" s="375">
        <v>1628448912</v>
      </c>
      <c r="D19" s="375">
        <v>1571495209</v>
      </c>
    </row>
    <row r="20" spans="2:8" x14ac:dyDescent="0.25">
      <c r="B20" s="36" t="s">
        <v>528</v>
      </c>
      <c r="C20" s="376">
        <v>386992705</v>
      </c>
      <c r="D20" s="377">
        <v>0</v>
      </c>
    </row>
    <row r="21" spans="2:8" x14ac:dyDescent="0.25">
      <c r="B21" s="197" t="s">
        <v>75</v>
      </c>
      <c r="C21" s="327">
        <f>SUM(C19:C20)</f>
        <v>2015441617</v>
      </c>
      <c r="D21" s="327">
        <f>SUM(D19:D20)</f>
        <v>1571495209</v>
      </c>
    </row>
    <row r="23" spans="2:8" x14ac:dyDescent="0.25">
      <c r="B23" s="449" t="s">
        <v>649</v>
      </c>
      <c r="C23" s="449"/>
      <c r="D23" s="449"/>
      <c r="E23" s="449"/>
      <c r="F23" s="449"/>
      <c r="G23" s="449"/>
      <c r="H23" s="449"/>
    </row>
    <row r="25" spans="2:8" x14ac:dyDescent="0.25">
      <c r="B25" s="449" t="s">
        <v>650</v>
      </c>
      <c r="C25" s="449"/>
      <c r="D25" s="449"/>
      <c r="E25" s="449"/>
      <c r="F25" s="449"/>
      <c r="G25" s="449"/>
      <c r="H25" s="449"/>
    </row>
    <row r="27" spans="2:8" x14ac:dyDescent="0.25">
      <c r="B27" s="2" t="s">
        <v>110</v>
      </c>
    </row>
    <row r="28" spans="2:8" x14ac:dyDescent="0.25">
      <c r="B28" s="53" t="s">
        <v>161</v>
      </c>
      <c r="C28" s="51">
        <f>+C18</f>
        <v>44926</v>
      </c>
      <c r="D28" s="51">
        <f>+D18</f>
        <v>44561</v>
      </c>
    </row>
    <row r="29" spans="2:8" x14ac:dyDescent="0.25">
      <c r="B29" s="24" t="s">
        <v>662</v>
      </c>
      <c r="C29" s="54">
        <v>381860000</v>
      </c>
      <c r="D29" s="56">
        <v>10485000</v>
      </c>
    </row>
    <row r="30" spans="2:8" x14ac:dyDescent="0.25">
      <c r="B30" s="122" t="s">
        <v>242</v>
      </c>
      <c r="C30" s="54">
        <v>283726785</v>
      </c>
      <c r="D30" s="54">
        <v>54246262</v>
      </c>
    </row>
    <row r="31" spans="2:8" x14ac:dyDescent="0.25">
      <c r="B31" s="24" t="s">
        <v>241</v>
      </c>
      <c r="C31" s="54">
        <v>32363636</v>
      </c>
      <c r="D31" s="54">
        <v>22034957</v>
      </c>
    </row>
    <row r="32" spans="2:8" x14ac:dyDescent="0.25">
      <c r="B32" s="24" t="s">
        <v>374</v>
      </c>
      <c r="C32" s="54">
        <v>2344562</v>
      </c>
      <c r="D32" s="56">
        <v>992896085</v>
      </c>
    </row>
    <row r="33" spans="2:8" x14ac:dyDescent="0.25">
      <c r="B33" s="49" t="s">
        <v>224</v>
      </c>
      <c r="C33" s="57">
        <f>SUM(C29:C32)</f>
        <v>700294983</v>
      </c>
      <c r="D33" s="57">
        <f>SUM(D29:D32)</f>
        <v>1079662304</v>
      </c>
    </row>
    <row r="35" spans="2:8" x14ac:dyDescent="0.25">
      <c r="B35" s="59" t="s">
        <v>651</v>
      </c>
    </row>
    <row r="37" spans="2:8" x14ac:dyDescent="0.25">
      <c r="B37" s="20" t="s">
        <v>161</v>
      </c>
      <c r="C37" s="20" t="s">
        <v>245</v>
      </c>
      <c r="D37" s="20" t="s">
        <v>246</v>
      </c>
      <c r="E37" s="20" t="s">
        <v>247</v>
      </c>
      <c r="F37" s="20" t="s">
        <v>248</v>
      </c>
    </row>
    <row r="38" spans="2:8" x14ac:dyDescent="0.25">
      <c r="B38" s="35" t="s">
        <v>58</v>
      </c>
      <c r="C38" s="27">
        <v>24426000000</v>
      </c>
      <c r="D38" s="27">
        <v>11203000000</v>
      </c>
      <c r="E38" s="27">
        <v>0</v>
      </c>
      <c r="F38" s="27">
        <v>35629000000</v>
      </c>
    </row>
    <row r="39" spans="2:8" x14ac:dyDescent="0.25">
      <c r="B39" s="24" t="s">
        <v>249</v>
      </c>
      <c r="C39" s="26">
        <v>0</v>
      </c>
      <c r="D39" s="26">
        <v>0</v>
      </c>
      <c r="E39" s="26">
        <v>0</v>
      </c>
      <c r="F39" s="26">
        <v>0</v>
      </c>
    </row>
    <row r="40" spans="2:8" x14ac:dyDescent="0.25">
      <c r="B40" s="24" t="s">
        <v>250</v>
      </c>
      <c r="C40" s="26">
        <v>1778904401</v>
      </c>
      <c r="D40" s="26">
        <v>636789097</v>
      </c>
      <c r="E40" s="26">
        <v>0</v>
      </c>
      <c r="F40" s="26">
        <v>2415693498</v>
      </c>
    </row>
    <row r="41" spans="2:8" x14ac:dyDescent="0.25">
      <c r="B41" s="24" t="s">
        <v>652</v>
      </c>
      <c r="C41" s="26">
        <v>885500000</v>
      </c>
      <c r="D41" s="26">
        <v>102000000</v>
      </c>
      <c r="E41" s="26">
        <v>0</v>
      </c>
      <c r="F41" s="26">
        <v>987500000</v>
      </c>
    </row>
    <row r="42" spans="2:8" x14ac:dyDescent="0.25">
      <c r="B42" s="24" t="s">
        <v>154</v>
      </c>
      <c r="C42" s="26">
        <v>0</v>
      </c>
      <c r="D42" s="26">
        <v>12735781948</v>
      </c>
      <c r="E42" s="26">
        <v>-12735781948</v>
      </c>
      <c r="F42" s="26">
        <v>0</v>
      </c>
    </row>
    <row r="43" spans="2:8" x14ac:dyDescent="0.25">
      <c r="B43" s="36" t="s">
        <v>156</v>
      </c>
      <c r="C43" s="28">
        <v>12735781948</v>
      </c>
      <c r="D43" s="28">
        <v>8526868302</v>
      </c>
      <c r="E43" s="28">
        <v>-12735781948</v>
      </c>
      <c r="F43" s="28">
        <v>8526868302</v>
      </c>
    </row>
    <row r="44" spans="2:8" x14ac:dyDescent="0.25">
      <c r="B44" s="22" t="s">
        <v>75</v>
      </c>
      <c r="C44" s="29">
        <f>SUM(C38:C43)</f>
        <v>39826186349</v>
      </c>
      <c r="D44" s="29">
        <f>SUM(D38:D43)</f>
        <v>33204439347</v>
      </c>
      <c r="E44" s="29">
        <f>SUM(E38:E43)</f>
        <v>-25471563896</v>
      </c>
      <c r="F44" s="29">
        <f>SUM(F38:F43)</f>
        <v>47559061800</v>
      </c>
    </row>
    <row r="46" spans="2:8" x14ac:dyDescent="0.25">
      <c r="B46" s="452" t="s">
        <v>655</v>
      </c>
      <c r="C46" s="452"/>
      <c r="D46" s="452"/>
      <c r="E46" s="452"/>
      <c r="F46" s="452"/>
      <c r="G46" s="452"/>
      <c r="H46" s="452"/>
    </row>
    <row r="48" spans="2:8" x14ac:dyDescent="0.25">
      <c r="B48" s="449" t="s">
        <v>656</v>
      </c>
      <c r="C48" s="449"/>
      <c r="D48" s="449"/>
      <c r="E48" s="449"/>
      <c r="F48" s="449"/>
      <c r="G48" s="449"/>
      <c r="H48" s="449"/>
    </row>
    <row r="49" spans="2:8" x14ac:dyDescent="0.25">
      <c r="B49" s="60" t="s">
        <v>161</v>
      </c>
      <c r="C49" s="43">
        <f>+'03'!D7</f>
        <v>44926</v>
      </c>
      <c r="D49" s="43">
        <f>+'03'!E7</f>
        <v>44561</v>
      </c>
    </row>
    <row r="50" spans="2:8" x14ac:dyDescent="0.25">
      <c r="B50" s="62" t="s">
        <v>601</v>
      </c>
      <c r="C50" s="65">
        <v>439292701</v>
      </c>
      <c r="D50" s="65">
        <v>0</v>
      </c>
    </row>
    <row r="51" spans="2:8" x14ac:dyDescent="0.25">
      <c r="B51" s="64" t="s">
        <v>251</v>
      </c>
      <c r="C51" s="65">
        <v>415128836</v>
      </c>
      <c r="D51" s="65">
        <v>319586361</v>
      </c>
    </row>
    <row r="52" spans="2:8" x14ac:dyDescent="0.25">
      <c r="B52" s="64" t="s">
        <v>169</v>
      </c>
      <c r="C52" s="65">
        <v>90291876</v>
      </c>
      <c r="D52" s="65">
        <v>38399332</v>
      </c>
    </row>
    <row r="53" spans="2:8" x14ac:dyDescent="0.25">
      <c r="B53" s="64" t="s">
        <v>600</v>
      </c>
      <c r="C53" s="65">
        <v>47324727</v>
      </c>
      <c r="D53" s="65">
        <v>315048283</v>
      </c>
    </row>
    <row r="54" spans="2:8" x14ac:dyDescent="0.25">
      <c r="B54" s="64" t="s">
        <v>252</v>
      </c>
      <c r="C54" s="65">
        <v>23000000</v>
      </c>
      <c r="D54" s="65">
        <v>23000000</v>
      </c>
    </row>
    <row r="55" spans="2:8" x14ac:dyDescent="0.25">
      <c r="B55" s="66" t="s">
        <v>75</v>
      </c>
      <c r="C55" s="67">
        <f>SUM(C50:C54)</f>
        <v>1015038140</v>
      </c>
      <c r="D55" s="67">
        <f>SUM(D50:D54)</f>
        <v>696033976</v>
      </c>
    </row>
    <row r="57" spans="2:8" x14ac:dyDescent="0.25">
      <c r="B57" s="449" t="s">
        <v>657</v>
      </c>
      <c r="C57" s="449"/>
      <c r="D57" s="449"/>
      <c r="E57" s="449"/>
      <c r="F57" s="449"/>
      <c r="G57" s="449"/>
      <c r="H57" s="449"/>
    </row>
    <row r="59" spans="2:8" x14ac:dyDescent="0.25">
      <c r="B59" s="449" t="s">
        <v>164</v>
      </c>
      <c r="C59" s="449"/>
      <c r="D59" s="449"/>
      <c r="E59" s="449"/>
      <c r="F59" s="449"/>
      <c r="G59" s="449"/>
      <c r="H59" s="449"/>
    </row>
    <row r="60" spans="2:8" x14ac:dyDescent="0.25">
      <c r="B60" s="69" t="s">
        <v>161</v>
      </c>
      <c r="C60" s="70">
        <f>+C49</f>
        <v>44926</v>
      </c>
      <c r="D60" s="70">
        <f>+D49</f>
        <v>44561</v>
      </c>
    </row>
    <row r="61" spans="2:8" x14ac:dyDescent="0.25">
      <c r="B61" s="71" t="s">
        <v>558</v>
      </c>
      <c r="C61" s="63">
        <v>3187797908</v>
      </c>
      <c r="D61" s="63">
        <v>7648894438</v>
      </c>
    </row>
    <row r="62" spans="2:8" x14ac:dyDescent="0.25">
      <c r="B62" s="72" t="s">
        <v>164</v>
      </c>
      <c r="C62" s="65">
        <v>212969314</v>
      </c>
      <c r="D62" s="65">
        <v>500220604</v>
      </c>
    </row>
    <row r="63" spans="2:8" x14ac:dyDescent="0.25">
      <c r="B63" s="72" t="s">
        <v>258</v>
      </c>
      <c r="C63" s="65">
        <v>61041030</v>
      </c>
      <c r="D63" s="73">
        <v>0</v>
      </c>
    </row>
    <row r="64" spans="2:8" x14ac:dyDescent="0.25">
      <c r="B64" s="72" t="s">
        <v>253</v>
      </c>
      <c r="C64" s="65">
        <v>42917192</v>
      </c>
      <c r="D64" s="65">
        <v>42604409</v>
      </c>
    </row>
    <row r="65" spans="2:8" x14ac:dyDescent="0.25">
      <c r="B65" s="72" t="s">
        <v>254</v>
      </c>
      <c r="C65" s="65">
        <v>6811546</v>
      </c>
      <c r="D65" s="65">
        <v>5940041</v>
      </c>
    </row>
    <row r="66" spans="2:8" x14ac:dyDescent="0.25">
      <c r="B66" s="141" t="s">
        <v>75</v>
      </c>
      <c r="C66" s="68">
        <f>SUM(C61:C65)</f>
        <v>3511536990</v>
      </c>
      <c r="D66" s="68">
        <f>SUM(D61:D65)</f>
        <v>8197659492</v>
      </c>
    </row>
    <row r="68" spans="2:8" x14ac:dyDescent="0.25">
      <c r="B68" s="449" t="s">
        <v>165</v>
      </c>
      <c r="C68" s="449"/>
      <c r="D68" s="449"/>
      <c r="E68" s="449"/>
      <c r="F68" s="449"/>
      <c r="G68" s="449"/>
      <c r="H68" s="449"/>
    </row>
    <row r="69" spans="2:8" x14ac:dyDescent="0.25">
      <c r="B69" s="69" t="s">
        <v>161</v>
      </c>
      <c r="C69" s="44">
        <f>+C60</f>
        <v>44926</v>
      </c>
      <c r="D69" s="44">
        <f>+D60</f>
        <v>44561</v>
      </c>
    </row>
    <row r="70" spans="2:8" x14ac:dyDescent="0.25">
      <c r="B70" s="71" t="s">
        <v>255</v>
      </c>
      <c r="C70" s="63">
        <v>1140609309</v>
      </c>
      <c r="D70" s="63">
        <v>436504573</v>
      </c>
    </row>
    <row r="71" spans="2:8" x14ac:dyDescent="0.25">
      <c r="B71" s="72" t="s">
        <v>466</v>
      </c>
      <c r="C71" s="65">
        <v>73902137</v>
      </c>
      <c r="D71" s="65">
        <v>52372080</v>
      </c>
    </row>
    <row r="72" spans="2:8" x14ac:dyDescent="0.25">
      <c r="B72" s="72" t="s">
        <v>256</v>
      </c>
      <c r="C72" s="65">
        <v>25880235</v>
      </c>
      <c r="D72" s="65">
        <v>22763850</v>
      </c>
    </row>
    <row r="73" spans="2:8" x14ac:dyDescent="0.25">
      <c r="B73" s="72" t="s">
        <v>257</v>
      </c>
      <c r="C73" s="65">
        <v>13852262</v>
      </c>
      <c r="D73" s="65">
        <v>19519131</v>
      </c>
    </row>
    <row r="74" spans="2:8" x14ac:dyDescent="0.25">
      <c r="B74" s="74" t="s">
        <v>75</v>
      </c>
      <c r="C74" s="68">
        <f>SUM(C70:C73)</f>
        <v>1254243943</v>
      </c>
      <c r="D74" s="68">
        <f>SUM(D70:D73)</f>
        <v>531159634</v>
      </c>
    </row>
    <row r="76" spans="2:8" x14ac:dyDescent="0.25">
      <c r="B76" s="449" t="s">
        <v>166</v>
      </c>
      <c r="C76" s="449"/>
      <c r="D76" s="449"/>
      <c r="E76" s="449"/>
      <c r="F76" s="449"/>
      <c r="G76" s="449"/>
      <c r="H76" s="449"/>
    </row>
    <row r="77" spans="2:8" x14ac:dyDescent="0.25">
      <c r="B77" s="69" t="s">
        <v>161</v>
      </c>
      <c r="C77" s="44">
        <f>+C69</f>
        <v>44926</v>
      </c>
      <c r="D77" s="44">
        <f>+D69</f>
        <v>44561</v>
      </c>
    </row>
    <row r="78" spans="2:8" x14ac:dyDescent="0.25">
      <c r="B78" s="71" t="s">
        <v>260</v>
      </c>
      <c r="C78" s="63">
        <v>829831900</v>
      </c>
      <c r="D78" s="73">
        <v>942862387</v>
      </c>
    </row>
    <row r="79" spans="2:8" x14ac:dyDescent="0.25">
      <c r="B79" s="72" t="s">
        <v>467</v>
      </c>
      <c r="C79" s="65">
        <v>685018451</v>
      </c>
      <c r="D79" s="73">
        <v>247152974</v>
      </c>
    </row>
    <row r="80" spans="2:8" x14ac:dyDescent="0.25">
      <c r="B80" s="72" t="s">
        <v>261</v>
      </c>
      <c r="C80" s="65">
        <v>321284000</v>
      </c>
      <c r="D80" s="65">
        <v>167966482</v>
      </c>
    </row>
    <row r="81" spans="2:8" x14ac:dyDescent="0.25">
      <c r="B81" s="72" t="s">
        <v>259</v>
      </c>
      <c r="C81" s="65">
        <v>126132854</v>
      </c>
      <c r="D81" s="73">
        <v>118990807</v>
      </c>
    </row>
    <row r="82" spans="2:8" x14ac:dyDescent="0.25">
      <c r="B82" s="72" t="s">
        <v>560</v>
      </c>
      <c r="C82" s="65">
        <v>28446081</v>
      </c>
      <c r="D82" s="65">
        <v>0</v>
      </c>
    </row>
    <row r="83" spans="2:8" x14ac:dyDescent="0.25">
      <c r="B83" s="72" t="s">
        <v>462</v>
      </c>
      <c r="C83" s="65">
        <v>24670000</v>
      </c>
      <c r="D83" s="65">
        <v>86657396</v>
      </c>
    </row>
    <row r="84" spans="2:8" x14ac:dyDescent="0.25">
      <c r="B84" s="72" t="s">
        <v>559</v>
      </c>
      <c r="C84" s="65">
        <v>1205914</v>
      </c>
      <c r="D84" s="65">
        <v>0</v>
      </c>
    </row>
    <row r="85" spans="2:8" x14ac:dyDescent="0.25">
      <c r="B85" s="74" t="s">
        <v>75</v>
      </c>
      <c r="C85" s="68">
        <f>SUM(C78:C84)</f>
        <v>2016589200</v>
      </c>
      <c r="D85" s="68">
        <f>SUM(D78:D84)</f>
        <v>1563630046</v>
      </c>
    </row>
    <row r="87" spans="2:8" x14ac:dyDescent="0.25">
      <c r="B87" s="449" t="s">
        <v>658</v>
      </c>
      <c r="C87" s="449"/>
      <c r="D87" s="449"/>
      <c r="E87" s="449"/>
      <c r="F87" s="449"/>
      <c r="G87" s="449"/>
      <c r="H87" s="449"/>
    </row>
    <row r="89" spans="2:8" x14ac:dyDescent="0.25">
      <c r="B89" s="2" t="s">
        <v>167</v>
      </c>
    </row>
    <row r="90" spans="2:8" x14ac:dyDescent="0.25">
      <c r="B90" s="60" t="s">
        <v>161</v>
      </c>
      <c r="C90" s="43">
        <f>+C77</f>
        <v>44926</v>
      </c>
      <c r="D90" s="61">
        <f>+D77</f>
        <v>44561</v>
      </c>
    </row>
    <row r="91" spans="2:8" x14ac:dyDescent="0.25">
      <c r="B91" s="47" t="s">
        <v>561</v>
      </c>
      <c r="C91" s="341">
        <v>54000000</v>
      </c>
      <c r="D91" s="27">
        <v>0</v>
      </c>
    </row>
    <row r="92" spans="2:8" x14ac:dyDescent="0.25">
      <c r="B92" s="55" t="s">
        <v>262</v>
      </c>
      <c r="C92" s="342">
        <v>47119964</v>
      </c>
      <c r="D92" s="26">
        <v>13244150</v>
      </c>
    </row>
    <row r="93" spans="2:8" x14ac:dyDescent="0.25">
      <c r="B93" s="55" t="s">
        <v>562</v>
      </c>
      <c r="C93" s="342">
        <v>1884767</v>
      </c>
      <c r="D93" s="26">
        <v>1987084</v>
      </c>
    </row>
    <row r="94" spans="2:8" x14ac:dyDescent="0.25">
      <c r="B94" s="55" t="s">
        <v>471</v>
      </c>
      <c r="C94" s="342">
        <v>0</v>
      </c>
      <c r="D94" s="26">
        <v>364832451</v>
      </c>
    </row>
    <row r="95" spans="2:8" x14ac:dyDescent="0.25">
      <c r="B95" s="66" t="s">
        <v>75</v>
      </c>
      <c r="C95" s="67">
        <f>SUM(C91:C94)</f>
        <v>103004731</v>
      </c>
      <c r="D95" s="67">
        <f>SUM(D91:D94)</f>
        <v>380063685</v>
      </c>
    </row>
  </sheetData>
  <sortState xmlns:xlrd2="http://schemas.microsoft.com/office/spreadsheetml/2017/richdata2" ref="B50:D54">
    <sortCondition descending="1" ref="C50:C54"/>
  </sortState>
  <mergeCells count="15">
    <mergeCell ref="B48:H48"/>
    <mergeCell ref="B25:H25"/>
    <mergeCell ref="B46:H46"/>
    <mergeCell ref="B87:H87"/>
    <mergeCell ref="B76:H76"/>
    <mergeCell ref="B68:H68"/>
    <mergeCell ref="B57:H57"/>
    <mergeCell ref="B59:H59"/>
    <mergeCell ref="B2:H2"/>
    <mergeCell ref="B3:H3"/>
    <mergeCell ref="B5:H5"/>
    <mergeCell ref="B23:H23"/>
    <mergeCell ref="B16:H16"/>
    <mergeCell ref="B7:H7"/>
    <mergeCell ref="B9:H9"/>
  </mergeCells>
  <hyperlinks>
    <hyperlink ref="A1" location="ÍNDICE!A1" display="Indice" xr:uid="{66E7A292-58BA-42BC-830C-BEED80809CB1}"/>
  </hyperlinks>
  <pageMargins left="0.25" right="0.25" top="0.75" bottom="0.75" header="0.3" footer="0.3"/>
  <pageSetup paperSize="9" scale="46" orientation="portrait" r:id="rId1"/>
  <ignoredErrors>
    <ignoredError sqref="C74 D5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51"/>
  <sheetViews>
    <sheetView showGridLines="0" topLeftCell="A30" zoomScaleNormal="100" workbookViewId="0">
      <selection activeCell="B51" sqref="B51"/>
    </sheetView>
  </sheetViews>
  <sheetFormatPr baseColWidth="10" defaultColWidth="11.42578125" defaultRowHeight="15" x14ac:dyDescent="0.25"/>
  <cols>
    <col min="1" max="1" width="7.140625" style="119" bestFit="1" customWidth="1"/>
    <col min="2" max="2" width="70" style="119" bestFit="1" customWidth="1"/>
    <col min="3" max="4" width="17.5703125" style="119" customWidth="1"/>
    <col min="5" max="5" width="16.140625" style="119" customWidth="1"/>
    <col min="6" max="6" width="16.5703125" style="119" customWidth="1"/>
    <col min="7" max="7" width="17" style="119" customWidth="1"/>
    <col min="8" max="8" width="23.7109375" style="119" customWidth="1"/>
    <col min="9" max="9" width="14.28515625" style="119" customWidth="1"/>
    <col min="10" max="10" width="2.85546875" style="119" customWidth="1"/>
    <col min="11" max="11" width="15" style="119" customWidth="1"/>
    <col min="12" max="16384" width="11.42578125" style="119"/>
  </cols>
  <sheetData>
    <row r="1" spans="1:8" x14ac:dyDescent="0.25">
      <c r="A1" s="1" t="s">
        <v>468</v>
      </c>
    </row>
    <row r="2" spans="1:8" x14ac:dyDescent="0.25">
      <c r="B2" s="458" t="s">
        <v>104</v>
      </c>
      <c r="C2" s="458"/>
      <c r="D2" s="458"/>
      <c r="E2" s="458"/>
      <c r="F2" s="458"/>
      <c r="G2" s="458"/>
      <c r="H2" s="458"/>
    </row>
    <row r="3" spans="1:8" x14ac:dyDescent="0.25">
      <c r="B3" s="491" t="str">
        <f>+'09'!B3</f>
        <v>Notas a los Estados Contables al 31 de diciembre de 2022</v>
      </c>
      <c r="C3" s="491"/>
      <c r="D3" s="491"/>
      <c r="E3" s="491"/>
      <c r="F3" s="491"/>
      <c r="G3" s="491"/>
      <c r="H3" s="491"/>
    </row>
    <row r="4" spans="1:8" x14ac:dyDescent="0.25">
      <c r="B4" s="195"/>
      <c r="C4" s="195"/>
      <c r="D4" s="195"/>
      <c r="E4" s="195"/>
      <c r="F4" s="195"/>
      <c r="G4" s="195"/>
      <c r="H4" s="195"/>
    </row>
    <row r="5" spans="1:8" x14ac:dyDescent="0.25">
      <c r="B5" s="2" t="s">
        <v>263</v>
      </c>
    </row>
    <row r="7" spans="1:8" x14ac:dyDescent="0.25">
      <c r="B7" s="457" t="s">
        <v>506</v>
      </c>
      <c r="C7" s="457"/>
      <c r="D7" s="457"/>
      <c r="E7" s="457"/>
      <c r="F7" s="457"/>
      <c r="G7" s="457"/>
      <c r="H7" s="457"/>
    </row>
    <row r="8" spans="1:8" x14ac:dyDescent="0.25">
      <c r="B8" s="457"/>
      <c r="C8" s="457"/>
      <c r="D8" s="457"/>
      <c r="E8" s="457"/>
      <c r="F8" s="457"/>
      <c r="G8" s="457"/>
      <c r="H8" s="457"/>
    </row>
    <row r="9" spans="1:8" x14ac:dyDescent="0.25">
      <c r="B9" s="457" t="s">
        <v>372</v>
      </c>
      <c r="C9" s="457"/>
      <c r="D9" s="457"/>
      <c r="E9" s="457"/>
      <c r="F9" s="457"/>
      <c r="G9" s="457"/>
      <c r="H9" s="457"/>
    </row>
    <row r="10" spans="1:8" x14ac:dyDescent="0.25">
      <c r="B10" s="457"/>
      <c r="C10" s="457"/>
      <c r="D10" s="457"/>
      <c r="E10" s="457"/>
      <c r="F10" s="457"/>
      <c r="G10" s="457"/>
      <c r="H10" s="457"/>
    </row>
    <row r="11" spans="1:8" x14ac:dyDescent="0.25">
      <c r="B11" s="499" t="s">
        <v>529</v>
      </c>
      <c r="C11" s="499"/>
      <c r="D11" s="499"/>
      <c r="E11" s="499"/>
      <c r="F11" s="499"/>
      <c r="G11" s="499"/>
      <c r="H11" s="499"/>
    </row>
    <row r="12" spans="1:8" x14ac:dyDescent="0.25">
      <c r="B12" s="499"/>
      <c r="C12" s="499"/>
      <c r="D12" s="499"/>
      <c r="E12" s="499"/>
      <c r="F12" s="499"/>
      <c r="G12" s="499"/>
      <c r="H12" s="499"/>
    </row>
    <row r="14" spans="1:8" x14ac:dyDescent="0.25">
      <c r="B14" s="452" t="s">
        <v>264</v>
      </c>
      <c r="C14" s="452"/>
      <c r="D14" s="452"/>
      <c r="E14" s="452"/>
      <c r="F14" s="452"/>
      <c r="G14" s="452"/>
      <c r="H14" s="452"/>
    </row>
    <row r="16" spans="1:8" x14ac:dyDescent="0.25">
      <c r="B16" s="500" t="s">
        <v>375</v>
      </c>
      <c r="C16" s="451"/>
      <c r="D16" s="451"/>
      <c r="E16" s="451"/>
      <c r="F16" s="451"/>
      <c r="G16" s="451"/>
      <c r="H16" s="451"/>
    </row>
    <row r="17" spans="2:8" x14ac:dyDescent="0.25">
      <c r="B17" s="451"/>
      <c r="C17" s="451"/>
      <c r="D17" s="451"/>
      <c r="E17" s="451"/>
      <c r="F17" s="451"/>
      <c r="G17" s="451"/>
      <c r="H17" s="451"/>
    </row>
    <row r="19" spans="2:8" x14ac:dyDescent="0.25">
      <c r="B19" s="452" t="s">
        <v>265</v>
      </c>
      <c r="C19" s="452"/>
      <c r="D19" s="452"/>
      <c r="E19" s="452"/>
      <c r="F19" s="452"/>
      <c r="G19" s="452"/>
      <c r="H19" s="452"/>
    </row>
    <row r="21" spans="2:8" x14ac:dyDescent="0.25">
      <c r="B21" s="451" t="s">
        <v>266</v>
      </c>
      <c r="C21" s="451"/>
      <c r="D21" s="451"/>
      <c r="E21" s="451"/>
      <c r="F21" s="451"/>
      <c r="G21" s="451"/>
      <c r="H21" s="451"/>
    </row>
    <row r="23" spans="2:8" x14ac:dyDescent="0.25">
      <c r="B23" s="449" t="s">
        <v>267</v>
      </c>
      <c r="C23" s="449"/>
      <c r="D23" s="449"/>
      <c r="E23" s="449"/>
      <c r="F23" s="449"/>
      <c r="G23" s="449"/>
      <c r="H23" s="449"/>
    </row>
    <row r="25" spans="2:8" x14ac:dyDescent="0.25">
      <c r="B25" s="483" t="s">
        <v>663</v>
      </c>
      <c r="C25" s="483"/>
      <c r="D25" s="483"/>
      <c r="E25" s="483"/>
      <c r="F25" s="483"/>
      <c r="G25" s="483"/>
      <c r="H25" s="483"/>
    </row>
    <row r="27" spans="2:8" x14ac:dyDescent="0.25">
      <c r="B27" s="451" t="s">
        <v>664</v>
      </c>
      <c r="C27" s="451"/>
      <c r="D27" s="451"/>
      <c r="E27" s="451"/>
      <c r="F27" s="451"/>
      <c r="G27" s="451"/>
      <c r="H27" s="451"/>
    </row>
    <row r="28" spans="2:8" x14ac:dyDescent="0.25">
      <c r="B28" s="451"/>
      <c r="C28" s="451"/>
      <c r="D28" s="451"/>
      <c r="E28" s="451"/>
      <c r="F28" s="451"/>
      <c r="G28" s="451"/>
      <c r="H28" s="451"/>
    </row>
    <row r="30" spans="2:8" x14ac:dyDescent="0.25">
      <c r="B30" s="190" t="s">
        <v>268</v>
      </c>
      <c r="C30" s="190"/>
      <c r="D30" s="190"/>
      <c r="E30" s="190"/>
      <c r="F30" s="190"/>
      <c r="G30" s="190"/>
      <c r="H30" s="190"/>
    </row>
    <row r="32" spans="2:8" x14ac:dyDescent="0.25">
      <c r="B32" s="500" t="s">
        <v>478</v>
      </c>
      <c r="C32" s="500"/>
      <c r="D32" s="500"/>
      <c r="E32" s="500"/>
      <c r="F32" s="500"/>
      <c r="G32" s="500"/>
      <c r="H32" s="500"/>
    </row>
    <row r="33" spans="2:8" x14ac:dyDescent="0.25">
      <c r="B33" s="500"/>
      <c r="C33" s="500"/>
      <c r="D33" s="500"/>
      <c r="E33" s="500"/>
      <c r="F33" s="500"/>
      <c r="G33" s="500"/>
      <c r="H33" s="500"/>
    </row>
    <row r="35" spans="2:8" x14ac:dyDescent="0.25">
      <c r="B35" s="452" t="s">
        <v>269</v>
      </c>
      <c r="C35" s="452"/>
      <c r="D35" s="452"/>
      <c r="E35" s="452"/>
      <c r="F35" s="452"/>
      <c r="G35" s="452"/>
      <c r="H35" s="452"/>
    </row>
    <row r="37" spans="2:8" x14ac:dyDescent="0.25">
      <c r="B37" s="450" t="s">
        <v>270</v>
      </c>
      <c r="C37" s="450"/>
      <c r="D37" s="450"/>
      <c r="E37" s="450"/>
      <c r="F37" s="450"/>
      <c r="G37" s="450"/>
      <c r="H37" s="450"/>
    </row>
    <row r="39" spans="2:8" x14ac:dyDescent="0.25">
      <c r="B39" s="452" t="s">
        <v>271</v>
      </c>
      <c r="C39" s="452"/>
      <c r="D39" s="452"/>
      <c r="E39" s="452"/>
      <c r="F39" s="452"/>
      <c r="G39" s="452"/>
      <c r="H39" s="452"/>
    </row>
    <row r="41" spans="2:8" x14ac:dyDescent="0.25">
      <c r="B41" s="501" t="s">
        <v>642</v>
      </c>
      <c r="C41" s="501"/>
      <c r="D41" s="501"/>
      <c r="E41" s="501"/>
      <c r="F41" s="501"/>
      <c r="G41" s="501"/>
      <c r="H41" s="501"/>
    </row>
    <row r="42" spans="2:8" x14ac:dyDescent="0.25">
      <c r="B42" s="501"/>
      <c r="C42" s="501"/>
      <c r="D42" s="501"/>
      <c r="E42" s="501"/>
      <c r="F42" s="501"/>
      <c r="G42" s="501"/>
      <c r="H42" s="501"/>
    </row>
    <row r="43" spans="2:8" x14ac:dyDescent="0.25">
      <c r="B43" s="501"/>
      <c r="C43" s="501"/>
      <c r="D43" s="501"/>
      <c r="E43" s="501"/>
      <c r="F43" s="501"/>
      <c r="G43" s="501"/>
      <c r="H43" s="501"/>
    </row>
    <row r="44" spans="2:8" x14ac:dyDescent="0.25">
      <c r="B44" s="501"/>
      <c r="C44" s="501"/>
      <c r="D44" s="501"/>
      <c r="E44" s="501"/>
      <c r="F44" s="501"/>
      <c r="G44" s="501"/>
      <c r="H44" s="501"/>
    </row>
    <row r="45" spans="2:8" x14ac:dyDescent="0.25">
      <c r="B45" s="501"/>
      <c r="C45" s="501"/>
      <c r="D45" s="501"/>
      <c r="E45" s="501"/>
      <c r="F45" s="501"/>
      <c r="G45" s="501"/>
      <c r="H45" s="501"/>
    </row>
    <row r="47" spans="2:8" x14ac:dyDescent="0.25">
      <c r="B47" s="218"/>
      <c r="C47" s="218"/>
      <c r="D47" s="218"/>
      <c r="E47" s="218"/>
      <c r="F47" s="218"/>
      <c r="G47" s="218"/>
      <c r="H47" s="218"/>
    </row>
    <row r="48" spans="2:8" x14ac:dyDescent="0.25">
      <c r="B48" s="218"/>
      <c r="C48" s="218"/>
      <c r="D48" s="218"/>
      <c r="E48" s="218"/>
      <c r="F48" s="218"/>
      <c r="G48" s="218"/>
      <c r="H48" s="218"/>
    </row>
    <row r="49" spans="2:8" x14ac:dyDescent="0.25">
      <c r="B49" s="218"/>
      <c r="C49" s="218"/>
      <c r="D49" s="218"/>
      <c r="E49" s="218"/>
      <c r="F49" s="218"/>
      <c r="G49" s="218"/>
      <c r="H49" s="218"/>
    </row>
    <row r="50" spans="2:8" x14ac:dyDescent="0.25">
      <c r="B50" s="218"/>
      <c r="C50" s="218"/>
      <c r="D50" s="218"/>
      <c r="E50" s="218"/>
      <c r="F50" s="218"/>
      <c r="G50" s="218"/>
      <c r="H50" s="218"/>
    </row>
    <row r="51" spans="2:8" x14ac:dyDescent="0.25">
      <c r="B51" s="218"/>
      <c r="C51" s="218"/>
      <c r="D51" s="218"/>
      <c r="E51" s="218"/>
      <c r="F51" s="218"/>
      <c r="G51" s="218"/>
      <c r="H51" s="218"/>
    </row>
  </sheetData>
  <mergeCells count="17">
    <mergeCell ref="B41:H45"/>
    <mergeCell ref="B35:H35"/>
    <mergeCell ref="B37:H37"/>
    <mergeCell ref="B39:H39"/>
    <mergeCell ref="B32:H33"/>
    <mergeCell ref="B27:H28"/>
    <mergeCell ref="B25:H25"/>
    <mergeCell ref="B11:H12"/>
    <mergeCell ref="B2:H2"/>
    <mergeCell ref="B3:H3"/>
    <mergeCell ref="B14:H14"/>
    <mergeCell ref="B16:H17"/>
    <mergeCell ref="B19:H19"/>
    <mergeCell ref="B21:H21"/>
    <mergeCell ref="B23:H23"/>
    <mergeCell ref="B9:H10"/>
    <mergeCell ref="B7:H8"/>
  </mergeCells>
  <hyperlinks>
    <hyperlink ref="A1" location="ÍNDICE!A1" display="Indice" xr:uid="{D684F99E-B948-4AED-852F-3904D84767F2}"/>
  </hyperlinks>
  <pageMargins left="0.25" right="0.25" top="0.75" bottom="0.75" header="0.3" footer="0.3"/>
  <pageSetup paperSize="9"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P111"/>
  <sheetViews>
    <sheetView showGridLines="0" topLeftCell="A130" zoomScaleNormal="100" workbookViewId="0">
      <selection activeCell="A148" sqref="A148"/>
    </sheetView>
  </sheetViews>
  <sheetFormatPr baseColWidth="10" defaultColWidth="11.42578125" defaultRowHeight="12.75" x14ac:dyDescent="0.2"/>
  <cols>
    <col min="1" max="1" width="7.140625" style="17" bestFit="1" customWidth="1"/>
    <col min="2" max="2" width="48.5703125" style="17" bestFit="1" customWidth="1"/>
    <col min="3" max="3" width="26.7109375" style="17" customWidth="1"/>
    <col min="4" max="4" width="24.85546875" style="17" bestFit="1" customWidth="1"/>
    <col min="5" max="5" width="18.5703125" style="17" bestFit="1" customWidth="1"/>
    <col min="6" max="6" width="20.7109375" style="17" bestFit="1" customWidth="1"/>
    <col min="7" max="7" width="25.85546875" style="17" customWidth="1"/>
    <col min="8" max="8" width="26" style="17" bestFit="1" customWidth="1"/>
    <col min="9" max="9" width="23.42578125" style="17" bestFit="1" customWidth="1"/>
    <col min="10" max="10" width="26" style="17" bestFit="1" customWidth="1"/>
    <col min="11" max="11" width="3.85546875" style="18" customWidth="1"/>
    <col min="12" max="12" width="9" style="17" customWidth="1"/>
    <col min="13" max="13" width="11.42578125" style="17"/>
    <col min="14" max="14" width="22.85546875" style="17" customWidth="1"/>
    <col min="15" max="15" width="27.28515625" style="17" bestFit="1" customWidth="1"/>
    <col min="16" max="16" width="12" style="17" bestFit="1" customWidth="1"/>
    <col min="17" max="16384" width="11.42578125" style="17"/>
  </cols>
  <sheetData>
    <row r="1" spans="1:15" ht="15" x14ac:dyDescent="0.25">
      <c r="A1" s="1" t="s">
        <v>468</v>
      </c>
    </row>
    <row r="2" spans="1:15" ht="15" x14ac:dyDescent="0.25">
      <c r="A2" s="1"/>
      <c r="B2" s="502" t="s">
        <v>357</v>
      </c>
      <c r="C2" s="502"/>
      <c r="D2" s="502"/>
      <c r="E2" s="502"/>
      <c r="F2" s="502"/>
      <c r="G2" s="502"/>
      <c r="H2" s="502"/>
      <c r="I2" s="502"/>
      <c r="J2" s="502"/>
    </row>
    <row r="3" spans="1:15" ht="15" x14ac:dyDescent="0.25">
      <c r="B3" s="458" t="s">
        <v>104</v>
      </c>
      <c r="C3" s="458"/>
      <c r="D3" s="458"/>
      <c r="E3" s="458"/>
      <c r="F3" s="458"/>
      <c r="G3" s="458"/>
      <c r="H3" s="458"/>
      <c r="I3" s="458"/>
      <c r="J3" s="458"/>
    </row>
    <row r="4" spans="1:15" ht="15" x14ac:dyDescent="0.25">
      <c r="B4" s="458" t="s">
        <v>579</v>
      </c>
      <c r="C4" s="458"/>
      <c r="D4" s="458"/>
      <c r="E4" s="458"/>
      <c r="F4" s="458"/>
      <c r="G4" s="458"/>
      <c r="H4" s="458"/>
      <c r="I4" s="458"/>
      <c r="J4" s="458"/>
    </row>
    <row r="6" spans="1:15" x14ac:dyDescent="0.2">
      <c r="B6" s="503" t="s">
        <v>682</v>
      </c>
      <c r="C6" s="503"/>
      <c r="D6" s="503"/>
      <c r="E6" s="503"/>
      <c r="F6" s="503"/>
      <c r="G6" s="503"/>
      <c r="H6" s="503"/>
      <c r="I6" s="503"/>
      <c r="J6" s="503"/>
    </row>
    <row r="7" spans="1:15" x14ac:dyDescent="0.2">
      <c r="B7" s="503"/>
      <c r="C7" s="503"/>
      <c r="D7" s="503"/>
      <c r="E7" s="503"/>
      <c r="F7" s="503"/>
      <c r="G7" s="503"/>
      <c r="H7" s="503"/>
      <c r="I7" s="503"/>
      <c r="J7" s="503"/>
    </row>
    <row r="8" spans="1:15" x14ac:dyDescent="0.2">
      <c r="B8" s="503"/>
      <c r="C8" s="503"/>
      <c r="D8" s="503"/>
      <c r="E8" s="503"/>
      <c r="F8" s="503"/>
      <c r="G8" s="503"/>
      <c r="H8" s="503"/>
      <c r="I8" s="503"/>
      <c r="J8" s="503"/>
    </row>
    <row r="10" spans="1:15" ht="36.75" customHeight="1" x14ac:dyDescent="0.25">
      <c r="B10" s="485" t="s">
        <v>272</v>
      </c>
      <c r="C10" s="486"/>
      <c r="D10" s="486"/>
      <c r="E10" s="486"/>
      <c r="F10" s="486"/>
      <c r="G10" s="487"/>
      <c r="H10" s="485" t="s">
        <v>527</v>
      </c>
      <c r="I10" s="486"/>
      <c r="J10" s="487"/>
      <c r="K10" s="19"/>
      <c r="L10" s="2"/>
      <c r="M10" s="2"/>
      <c r="N10" s="2"/>
      <c r="O10" s="2"/>
    </row>
    <row r="11" spans="1:15" ht="30" x14ac:dyDescent="0.2">
      <c r="B11" s="20" t="s">
        <v>273</v>
      </c>
      <c r="C11" s="20" t="s">
        <v>677</v>
      </c>
      <c r="D11" s="231" t="s">
        <v>274</v>
      </c>
      <c r="E11" s="20" t="s">
        <v>275</v>
      </c>
      <c r="F11" s="231" t="s">
        <v>276</v>
      </c>
      <c r="G11" s="20" t="s">
        <v>277</v>
      </c>
      <c r="H11" s="20" t="s">
        <v>172</v>
      </c>
      <c r="I11" s="20" t="s">
        <v>278</v>
      </c>
      <c r="J11" s="20" t="s">
        <v>148</v>
      </c>
      <c r="K11" s="21"/>
      <c r="L11" s="21"/>
      <c r="M11" s="21"/>
      <c r="N11" s="21"/>
      <c r="O11" s="21"/>
    </row>
    <row r="12" spans="1:15" ht="15" x14ac:dyDescent="0.25">
      <c r="B12" s="22" t="s">
        <v>118</v>
      </c>
      <c r="C12" s="22"/>
      <c r="D12" s="232"/>
      <c r="E12" s="233"/>
      <c r="F12" s="232"/>
      <c r="G12" s="22"/>
      <c r="H12" s="22"/>
      <c r="I12" s="22"/>
      <c r="J12" s="22"/>
      <c r="K12" s="2"/>
      <c r="L12" s="2"/>
      <c r="M12" s="2"/>
      <c r="N12" s="2"/>
      <c r="O12" s="2"/>
    </row>
    <row r="13" spans="1:15" s="119" customFormat="1" ht="16.5" customHeight="1" x14ac:dyDescent="0.25">
      <c r="B13" s="24" t="s">
        <v>602</v>
      </c>
      <c r="C13" s="119" t="s">
        <v>680</v>
      </c>
      <c r="D13" s="434" t="s">
        <v>603</v>
      </c>
      <c r="E13" s="58">
        <v>15</v>
      </c>
      <c r="F13" s="373">
        <v>1000000</v>
      </c>
      <c r="G13" s="133">
        <v>14939641</v>
      </c>
      <c r="H13" s="58">
        <v>19000000000</v>
      </c>
      <c r="I13" s="58">
        <v>23433169324</v>
      </c>
      <c r="J13" s="58">
        <v>47463122388</v>
      </c>
      <c r="L13" s="344"/>
    </row>
    <row r="14" spans="1:15" s="119" customFormat="1" ht="15" x14ac:dyDescent="0.25">
      <c r="B14" s="24" t="s">
        <v>604</v>
      </c>
      <c r="C14" s="119" t="s">
        <v>680</v>
      </c>
      <c r="D14" s="435" t="s">
        <v>603</v>
      </c>
      <c r="E14" s="58">
        <v>20000</v>
      </c>
      <c r="F14" s="373">
        <v>1000000</v>
      </c>
      <c r="G14" s="58">
        <v>20061479800</v>
      </c>
      <c r="H14" s="58">
        <v>6100000000</v>
      </c>
      <c r="I14" s="58">
        <v>19449198934.211266</v>
      </c>
      <c r="J14" s="58">
        <v>194727461929.39108</v>
      </c>
    </row>
    <row r="15" spans="1:15" s="119" customFormat="1" ht="15" x14ac:dyDescent="0.25">
      <c r="B15" s="24" t="s">
        <v>605</v>
      </c>
      <c r="C15" s="119" t="s">
        <v>678</v>
      </c>
      <c r="D15" s="435" t="s">
        <v>603</v>
      </c>
      <c r="E15" s="58">
        <v>4</v>
      </c>
      <c r="F15" s="373">
        <v>1000000</v>
      </c>
      <c r="G15" s="58">
        <v>4113137</v>
      </c>
      <c r="H15" s="58">
        <v>416668000000</v>
      </c>
      <c r="I15" s="58">
        <v>18051265000</v>
      </c>
      <c r="J15" s="58">
        <v>453175834000</v>
      </c>
    </row>
    <row r="16" spans="1:15" s="119" customFormat="1" ht="15" x14ac:dyDescent="0.25">
      <c r="B16" s="24" t="s">
        <v>606</v>
      </c>
      <c r="C16" s="119" t="s">
        <v>680</v>
      </c>
      <c r="D16" s="435" t="s">
        <v>607</v>
      </c>
      <c r="E16" s="58">
        <v>1</v>
      </c>
      <c r="F16" s="373">
        <v>1000000</v>
      </c>
      <c r="G16" s="58">
        <v>1031068</v>
      </c>
      <c r="H16" s="58">
        <v>99427000000</v>
      </c>
      <c r="I16" s="58">
        <v>16741215174</v>
      </c>
      <c r="J16" s="58">
        <v>143859636901</v>
      </c>
      <c r="L16" s="344"/>
    </row>
    <row r="17" spans="2:16" s="119" customFormat="1" ht="15" x14ac:dyDescent="0.25">
      <c r="B17" s="24" t="s">
        <v>608</v>
      </c>
      <c r="C17" s="119" t="s">
        <v>680</v>
      </c>
      <c r="D17" s="435" t="s">
        <v>607</v>
      </c>
      <c r="E17" s="58">
        <v>1</v>
      </c>
      <c r="F17" s="373">
        <v>1000000</v>
      </c>
      <c r="G17" s="58">
        <v>1017644</v>
      </c>
      <c r="H17" s="58">
        <v>557977428243</v>
      </c>
      <c r="I17" s="58">
        <v>58246743581</v>
      </c>
      <c r="J17" s="58">
        <v>837296930237</v>
      </c>
      <c r="L17" s="344"/>
    </row>
    <row r="18" spans="2:16" s="119" customFormat="1" ht="15" x14ac:dyDescent="0.25">
      <c r="B18" s="24" t="s">
        <v>609</v>
      </c>
      <c r="C18" s="119" t="s">
        <v>680</v>
      </c>
      <c r="D18" s="435" t="s">
        <v>603</v>
      </c>
      <c r="E18" s="58">
        <v>30000</v>
      </c>
      <c r="F18" s="373">
        <v>1000000</v>
      </c>
      <c r="G18" s="58">
        <v>31502340000</v>
      </c>
      <c r="H18" s="58">
        <v>0</v>
      </c>
      <c r="I18" s="58">
        <v>0</v>
      </c>
      <c r="J18" s="58">
        <v>0</v>
      </c>
    </row>
    <row r="19" spans="2:16" s="119" customFormat="1" ht="15" x14ac:dyDescent="0.25">
      <c r="B19" s="24" t="s">
        <v>610</v>
      </c>
      <c r="C19" s="119" t="s">
        <v>680</v>
      </c>
      <c r="D19" s="435" t="s">
        <v>611</v>
      </c>
      <c r="E19" s="58">
        <v>40</v>
      </c>
      <c r="F19" s="373">
        <v>1000000000</v>
      </c>
      <c r="G19" s="58">
        <v>40447493869</v>
      </c>
      <c r="H19" s="58">
        <v>1133000000000</v>
      </c>
      <c r="I19" s="58">
        <v>857069616033</v>
      </c>
      <c r="J19" s="58">
        <v>4508926982331</v>
      </c>
    </row>
    <row r="20" spans="2:16" s="119" customFormat="1" ht="15" x14ac:dyDescent="0.25">
      <c r="B20" s="24" t="s">
        <v>612</v>
      </c>
      <c r="C20" s="119" t="s">
        <v>680</v>
      </c>
      <c r="D20" s="435" t="s">
        <v>611</v>
      </c>
      <c r="E20" s="58">
        <v>15</v>
      </c>
      <c r="F20" s="373">
        <v>2000000000</v>
      </c>
      <c r="G20" s="58">
        <v>30714331020</v>
      </c>
      <c r="H20" s="58">
        <v>1830891581816</v>
      </c>
      <c r="I20" s="58">
        <v>411183773313</v>
      </c>
      <c r="J20" s="58">
        <v>2914323252636</v>
      </c>
    </row>
    <row r="21" spans="2:16" s="119" customFormat="1" ht="15" x14ac:dyDescent="0.25">
      <c r="B21" s="24" t="s">
        <v>608</v>
      </c>
      <c r="C21" s="119" t="s">
        <v>680</v>
      </c>
      <c r="D21" s="435" t="s">
        <v>613</v>
      </c>
      <c r="E21" s="58">
        <v>1</v>
      </c>
      <c r="F21" s="373">
        <v>20316412</v>
      </c>
      <c r="G21" s="58">
        <v>20316407</v>
      </c>
      <c r="H21" s="58">
        <v>557977428243</v>
      </c>
      <c r="I21" s="58">
        <v>58246743581</v>
      </c>
      <c r="J21" s="58">
        <v>837296930237</v>
      </c>
    </row>
    <row r="22" spans="2:16" s="119" customFormat="1" ht="15" x14ac:dyDescent="0.25">
      <c r="B22" s="24" t="s">
        <v>614</v>
      </c>
      <c r="C22" s="119" t="s">
        <v>680</v>
      </c>
      <c r="D22" s="436" t="s">
        <v>615</v>
      </c>
      <c r="E22" s="58"/>
      <c r="F22" s="373">
        <v>6496993452</v>
      </c>
      <c r="G22" s="58">
        <v>6496993452</v>
      </c>
      <c r="H22" s="58"/>
      <c r="I22" s="58"/>
      <c r="J22" s="58">
        <v>0</v>
      </c>
    </row>
    <row r="23" spans="2:16" s="119" customFormat="1" ht="15" x14ac:dyDescent="0.25">
      <c r="B23" s="22" t="s">
        <v>279</v>
      </c>
      <c r="C23" s="22"/>
      <c r="D23" s="234"/>
      <c r="E23" s="22"/>
      <c r="F23" s="232"/>
      <c r="G23" s="166">
        <f>SUM(G13:G22)</f>
        <v>129264056038</v>
      </c>
      <c r="H23" s="166"/>
      <c r="I23" s="166"/>
      <c r="J23" s="235"/>
    </row>
    <row r="24" spans="2:16" s="119" customFormat="1" ht="15" x14ac:dyDescent="0.25">
      <c r="B24" s="24" t="s">
        <v>616</v>
      </c>
      <c r="C24" s="119" t="s">
        <v>680</v>
      </c>
      <c r="D24" s="434" t="s">
        <v>607</v>
      </c>
      <c r="E24" s="55">
        <v>4</v>
      </c>
      <c r="F24" s="328">
        <v>1000</v>
      </c>
      <c r="G24" s="203">
        <v>4042.2</v>
      </c>
      <c r="H24" s="58">
        <v>39500000000</v>
      </c>
      <c r="I24" s="58">
        <v>7886134573</v>
      </c>
      <c r="J24" s="58">
        <v>50163812244</v>
      </c>
    </row>
    <row r="25" spans="2:16" s="119" customFormat="1" ht="15" x14ac:dyDescent="0.25">
      <c r="B25" s="24" t="s">
        <v>617</v>
      </c>
      <c r="C25" s="119" t="s">
        <v>678</v>
      </c>
      <c r="D25" s="435" t="s">
        <v>607</v>
      </c>
      <c r="E25" s="55">
        <v>1551</v>
      </c>
      <c r="F25" s="328">
        <v>1000</v>
      </c>
      <c r="G25" s="203">
        <v>1558910.93</v>
      </c>
      <c r="H25" s="58">
        <v>249400000000</v>
      </c>
      <c r="I25" s="58">
        <v>6667365000</v>
      </c>
      <c r="J25" s="58">
        <v>300825380000</v>
      </c>
      <c r="O25" s="37"/>
      <c r="P25" s="211"/>
    </row>
    <row r="26" spans="2:16" s="119" customFormat="1" ht="15" x14ac:dyDescent="0.25">
      <c r="B26" s="24" t="s">
        <v>618</v>
      </c>
      <c r="C26" s="119" t="s">
        <v>680</v>
      </c>
      <c r="D26" s="435" t="s">
        <v>603</v>
      </c>
      <c r="E26" s="55">
        <v>6</v>
      </c>
      <c r="F26" s="328">
        <v>1000</v>
      </c>
      <c r="G26" s="203">
        <v>6098.94</v>
      </c>
      <c r="H26" s="58">
        <v>903600000000</v>
      </c>
      <c r="I26" s="58">
        <v>209937000000</v>
      </c>
      <c r="J26" s="58">
        <v>1669664000000</v>
      </c>
      <c r="O26" s="37"/>
      <c r="P26" s="211"/>
    </row>
    <row r="27" spans="2:16" s="119" customFormat="1" ht="15" x14ac:dyDescent="0.25">
      <c r="B27" s="24" t="s">
        <v>619</v>
      </c>
      <c r="C27" s="119" t="s">
        <v>679</v>
      </c>
      <c r="D27" s="435" t="s">
        <v>607</v>
      </c>
      <c r="E27" s="55">
        <v>2008</v>
      </c>
      <c r="F27" s="328">
        <v>1000</v>
      </c>
      <c r="G27" s="203">
        <v>2020682.88</v>
      </c>
      <c r="H27" s="58">
        <v>495130000000</v>
      </c>
      <c r="I27" s="58">
        <v>118756590447</v>
      </c>
      <c r="J27" s="58">
        <v>986773184753</v>
      </c>
      <c r="O27" s="3"/>
    </row>
    <row r="28" spans="2:16" s="119" customFormat="1" ht="15" x14ac:dyDescent="0.25">
      <c r="B28" s="24" t="s">
        <v>620</v>
      </c>
      <c r="C28" s="119" t="s">
        <v>680</v>
      </c>
      <c r="D28" s="435" t="s">
        <v>603</v>
      </c>
      <c r="E28" s="55">
        <v>3000</v>
      </c>
      <c r="F28" s="328">
        <v>1000</v>
      </c>
      <c r="G28" s="203">
        <v>3005490</v>
      </c>
      <c r="H28" s="58">
        <v>881171970711</v>
      </c>
      <c r="I28" s="58">
        <v>35473070712</v>
      </c>
      <c r="J28" s="58">
        <v>1541240590575</v>
      </c>
    </row>
    <row r="29" spans="2:16" s="119" customFormat="1" ht="15" x14ac:dyDescent="0.25">
      <c r="B29" s="24" t="s">
        <v>621</v>
      </c>
      <c r="C29" s="119" t="s">
        <v>680</v>
      </c>
      <c r="D29" s="435" t="s">
        <v>603</v>
      </c>
      <c r="E29" s="55">
        <v>71</v>
      </c>
      <c r="F29" s="328">
        <v>1000</v>
      </c>
      <c r="G29" s="203">
        <v>71380.56</v>
      </c>
      <c r="H29" s="58">
        <v>170500190000</v>
      </c>
      <c r="I29" s="58">
        <v>26865027680</v>
      </c>
      <c r="J29" s="58">
        <v>275557066917</v>
      </c>
    </row>
    <row r="30" spans="2:16" s="119" customFormat="1" ht="15" x14ac:dyDescent="0.25">
      <c r="B30" s="24" t="s">
        <v>608</v>
      </c>
      <c r="C30" s="119" t="s">
        <v>680</v>
      </c>
      <c r="D30" s="435" t="s">
        <v>603</v>
      </c>
      <c r="E30" s="55">
        <v>25</v>
      </c>
      <c r="F30" s="328">
        <v>1000</v>
      </c>
      <c r="G30" s="203">
        <v>25138</v>
      </c>
      <c r="H30" s="58">
        <v>557977428243</v>
      </c>
      <c r="I30" s="58">
        <v>58246743581</v>
      </c>
      <c r="J30" s="58">
        <v>837296930237</v>
      </c>
    </row>
    <row r="31" spans="2:16" s="119" customFormat="1" ht="15" x14ac:dyDescent="0.25">
      <c r="B31" s="24" t="s">
        <v>621</v>
      </c>
      <c r="C31" s="119" t="s">
        <v>680</v>
      </c>
      <c r="D31" s="435" t="s">
        <v>611</v>
      </c>
      <c r="E31" s="55">
        <v>2</v>
      </c>
      <c r="F31" s="328">
        <v>25000</v>
      </c>
      <c r="G31" s="203">
        <v>50049.1</v>
      </c>
      <c r="H31" s="58">
        <v>170500190000</v>
      </c>
      <c r="I31" s="58">
        <v>26865027680</v>
      </c>
      <c r="J31" s="58">
        <v>275557066917</v>
      </c>
    </row>
    <row r="32" spans="2:16" s="119" customFormat="1" ht="15" x14ac:dyDescent="0.25">
      <c r="B32" s="24" t="s">
        <v>621</v>
      </c>
      <c r="C32" s="119" t="s">
        <v>680</v>
      </c>
      <c r="D32" s="435" t="s">
        <v>611</v>
      </c>
      <c r="E32" s="55">
        <v>4</v>
      </c>
      <c r="F32" s="328">
        <v>100000</v>
      </c>
      <c r="G32" s="203">
        <v>401354.4</v>
      </c>
      <c r="H32" s="58">
        <v>170500190000</v>
      </c>
      <c r="I32" s="58">
        <v>26865027680</v>
      </c>
      <c r="J32" s="58">
        <v>275557066917</v>
      </c>
    </row>
    <row r="33" spans="1:15" s="119" customFormat="1" ht="15" x14ac:dyDescent="0.25">
      <c r="B33" s="24" t="s">
        <v>622</v>
      </c>
      <c r="C33" s="119" t="s">
        <v>680</v>
      </c>
      <c r="D33" s="435" t="s">
        <v>611</v>
      </c>
      <c r="E33" s="55">
        <v>4</v>
      </c>
      <c r="F33" s="328">
        <v>250000</v>
      </c>
      <c r="G33" s="203">
        <v>1000964.32</v>
      </c>
      <c r="H33" s="58">
        <v>1084664860000</v>
      </c>
      <c r="I33" s="58">
        <v>-1226481022</v>
      </c>
      <c r="J33" s="58">
        <v>1283946386305</v>
      </c>
    </row>
    <row r="34" spans="1:15" s="119" customFormat="1" ht="15" x14ac:dyDescent="0.25">
      <c r="B34" s="24" t="s">
        <v>623</v>
      </c>
      <c r="C34" s="119" t="s">
        <v>680</v>
      </c>
      <c r="D34" s="435" t="s">
        <v>611</v>
      </c>
      <c r="E34" s="55">
        <v>1</v>
      </c>
      <c r="F34" s="328">
        <v>10000</v>
      </c>
      <c r="G34" s="203">
        <v>9597.74</v>
      </c>
      <c r="H34" s="58">
        <v>881171970711</v>
      </c>
      <c r="I34" s="58">
        <v>354730707120</v>
      </c>
      <c r="J34" s="58">
        <v>1541240590575</v>
      </c>
    </row>
    <row r="35" spans="1:15" s="119" customFormat="1" ht="15" x14ac:dyDescent="0.25">
      <c r="B35" s="24" t="s">
        <v>624</v>
      </c>
      <c r="C35" s="119" t="s">
        <v>680</v>
      </c>
      <c r="D35" s="436" t="s">
        <v>625</v>
      </c>
      <c r="E35" s="55"/>
      <c r="F35" s="328">
        <v>28852.400000000001</v>
      </c>
      <c r="G35" s="203">
        <v>28852.400000000001</v>
      </c>
      <c r="H35" s="58">
        <v>0</v>
      </c>
      <c r="I35" s="58">
        <v>0</v>
      </c>
      <c r="J35" s="325">
        <v>0</v>
      </c>
    </row>
    <row r="36" spans="1:15" s="119" customFormat="1" ht="15" x14ac:dyDescent="0.25">
      <c r="B36" s="22" t="s">
        <v>280</v>
      </c>
      <c r="C36" s="22"/>
      <c r="D36" s="234"/>
      <c r="E36" s="22"/>
      <c r="F36" s="236"/>
      <c r="G36" s="237">
        <f>SUM(G24:G35)</f>
        <v>8182561.4699999997</v>
      </c>
      <c r="H36" s="22"/>
      <c r="I36" s="22"/>
      <c r="J36" s="22"/>
      <c r="K36" s="2"/>
    </row>
    <row r="37" spans="1:15" s="119" customFormat="1" ht="15" x14ac:dyDescent="0.25">
      <c r="B37" s="22" t="s">
        <v>281</v>
      </c>
      <c r="C37" s="22"/>
      <c r="D37" s="234"/>
      <c r="E37" s="22"/>
      <c r="F37" s="236"/>
      <c r="G37" s="237">
        <v>7322.9</v>
      </c>
      <c r="H37" s="22"/>
      <c r="I37" s="22"/>
      <c r="J37" s="22"/>
      <c r="K37" s="2"/>
    </row>
    <row r="38" spans="1:15" s="119" customFormat="1" ht="15" x14ac:dyDescent="0.25">
      <c r="B38" s="22" t="s">
        <v>282</v>
      </c>
      <c r="C38" s="22"/>
      <c r="D38" s="234"/>
      <c r="E38" s="22"/>
      <c r="F38" s="236"/>
      <c r="G38" s="166">
        <f>+G37*G36</f>
        <v>59920079388.662994</v>
      </c>
      <c r="H38" s="22"/>
      <c r="I38" s="22"/>
      <c r="J38" s="22"/>
      <c r="K38" s="2"/>
    </row>
    <row r="39" spans="1:15" s="119" customFormat="1" ht="15" x14ac:dyDescent="0.25">
      <c r="B39" s="22" t="s">
        <v>580</v>
      </c>
      <c r="C39" s="22"/>
      <c r="D39" s="232"/>
      <c r="E39" s="233"/>
      <c r="F39" s="232"/>
      <c r="G39" s="166">
        <f>+G38+G23</f>
        <v>189184135426.66299</v>
      </c>
      <c r="H39" s="198"/>
      <c r="I39" s="198"/>
      <c r="J39" s="22"/>
    </row>
    <row r="40" spans="1:15" s="119" customFormat="1" ht="15" x14ac:dyDescent="0.25">
      <c r="B40" s="22" t="s">
        <v>509</v>
      </c>
      <c r="C40" s="22"/>
      <c r="D40" s="232"/>
      <c r="E40" s="233"/>
      <c r="F40" s="232"/>
      <c r="G40" s="232">
        <v>49240570669</v>
      </c>
      <c r="H40" s="22"/>
      <c r="I40" s="22"/>
      <c r="J40" s="22"/>
      <c r="K40" s="2"/>
    </row>
    <row r="41" spans="1:15" s="119" customFormat="1" ht="15" x14ac:dyDescent="0.25">
      <c r="B41" s="34"/>
      <c r="C41" s="34"/>
      <c r="D41" s="238"/>
      <c r="E41" s="239"/>
      <c r="F41" s="238"/>
      <c r="G41" s="34"/>
      <c r="H41" s="34"/>
      <c r="I41" s="34"/>
      <c r="J41" s="34"/>
    </row>
    <row r="42" spans="1:15" s="119" customFormat="1" ht="15" x14ac:dyDescent="0.25">
      <c r="B42" s="22" t="s">
        <v>140</v>
      </c>
      <c r="C42" s="22"/>
      <c r="D42" s="232"/>
      <c r="E42" s="22"/>
      <c r="F42" s="232"/>
      <c r="G42" s="22"/>
      <c r="H42" s="22"/>
      <c r="I42" s="22"/>
      <c r="J42" s="22"/>
    </row>
    <row r="43" spans="1:15" s="2" customFormat="1" ht="15" x14ac:dyDescent="0.25">
      <c r="A43" s="119"/>
      <c r="B43" s="35" t="s">
        <v>626</v>
      </c>
      <c r="C43" s="35"/>
      <c r="D43" s="329" t="s">
        <v>627</v>
      </c>
      <c r="E43" s="330">
        <v>128596</v>
      </c>
      <c r="F43" s="330">
        <v>100000</v>
      </c>
      <c r="G43" s="169">
        <v>12859600000</v>
      </c>
      <c r="H43" s="331">
        <v>15702300000</v>
      </c>
      <c r="I43" s="332">
        <v>10395982231</v>
      </c>
      <c r="J43" s="240">
        <v>27023905924</v>
      </c>
    </row>
    <row r="44" spans="1:15" s="2" customFormat="1" ht="15" x14ac:dyDescent="0.25">
      <c r="A44" s="119"/>
      <c r="B44" s="24" t="s">
        <v>628</v>
      </c>
      <c r="C44" s="24"/>
      <c r="D44" s="333" t="s">
        <v>627</v>
      </c>
      <c r="E44" s="334">
        <v>1</v>
      </c>
      <c r="F44" s="169">
        <v>4000000000</v>
      </c>
      <c r="G44" s="169">
        <v>4000000000</v>
      </c>
      <c r="H44" s="335"/>
      <c r="I44" s="336"/>
      <c r="J44" s="241"/>
    </row>
    <row r="45" spans="1:15" s="119" customFormat="1" ht="15" customHeight="1" x14ac:dyDescent="0.25">
      <c r="B45" s="24" t="s">
        <v>629</v>
      </c>
      <c r="C45" s="24"/>
      <c r="D45" s="333" t="s">
        <v>627</v>
      </c>
      <c r="E45" s="334"/>
      <c r="F45" s="334"/>
      <c r="G45" s="169">
        <v>9272107788</v>
      </c>
      <c r="H45" s="337"/>
      <c r="I45" s="242"/>
      <c r="J45" s="242"/>
    </row>
    <row r="46" spans="1:15" s="2" customFormat="1" ht="15" x14ac:dyDescent="0.25">
      <c r="A46" s="119"/>
      <c r="B46" s="24" t="s">
        <v>630</v>
      </c>
      <c r="C46" s="24"/>
      <c r="D46" s="333" t="s">
        <v>627</v>
      </c>
      <c r="E46" s="334">
        <v>1</v>
      </c>
      <c r="F46" s="334">
        <v>200000000</v>
      </c>
      <c r="G46" s="169">
        <v>1002000000</v>
      </c>
      <c r="H46" s="345">
        <v>9000000000</v>
      </c>
      <c r="I46" s="346">
        <v>5035559507</v>
      </c>
      <c r="J46" s="346">
        <v>28095777238</v>
      </c>
    </row>
    <row r="47" spans="1:15" ht="15" x14ac:dyDescent="0.25">
      <c r="B47" s="22" t="s">
        <v>279</v>
      </c>
      <c r="C47" s="22"/>
      <c r="D47" s="234"/>
      <c r="E47" s="22"/>
      <c r="F47" s="232"/>
      <c r="G47" s="166">
        <f>SUM(G43:G46)</f>
        <v>27133707788</v>
      </c>
      <c r="H47" s="243"/>
      <c r="I47" s="243"/>
      <c r="J47" s="205"/>
      <c r="L47" s="119"/>
      <c r="M47" s="119"/>
      <c r="N47" s="119"/>
      <c r="O47" s="119"/>
    </row>
    <row r="48" spans="1:15" ht="15" x14ac:dyDescent="0.25">
      <c r="B48" s="24" t="s">
        <v>631</v>
      </c>
      <c r="C48" s="24"/>
      <c r="D48" s="244"/>
      <c r="E48" s="266">
        <v>1</v>
      </c>
      <c r="F48" s="264">
        <v>37500</v>
      </c>
      <c r="G48" s="265">
        <v>37500</v>
      </c>
      <c r="H48" s="243"/>
      <c r="I48" s="243"/>
      <c r="J48" s="205"/>
      <c r="L48" s="119"/>
      <c r="M48" s="119"/>
      <c r="N48" s="119"/>
      <c r="O48" s="119"/>
    </row>
    <row r="49" spans="2:15" ht="15" x14ac:dyDescent="0.25">
      <c r="B49" s="22" t="s">
        <v>280</v>
      </c>
      <c r="C49" s="22"/>
      <c r="D49" s="234"/>
      <c r="E49" s="22"/>
      <c r="F49" s="236"/>
      <c r="G49" s="237">
        <f>+G48</f>
        <v>37500</v>
      </c>
      <c r="H49" s="243"/>
      <c r="I49" s="243"/>
      <c r="J49" s="205"/>
      <c r="L49" s="119"/>
      <c r="M49" s="119"/>
      <c r="N49" s="119"/>
      <c r="O49" s="119"/>
    </row>
    <row r="50" spans="2:15" ht="15" x14ac:dyDescent="0.25">
      <c r="B50" s="22" t="s">
        <v>281</v>
      </c>
      <c r="C50" s="22"/>
      <c r="D50" s="234"/>
      <c r="E50" s="22"/>
      <c r="F50" s="236"/>
      <c r="G50" s="237">
        <f>+G37</f>
        <v>7322.9</v>
      </c>
      <c r="H50" s="243"/>
      <c r="I50" s="243"/>
      <c r="J50" s="205"/>
      <c r="L50" s="119"/>
      <c r="M50" s="119"/>
      <c r="N50" s="119"/>
      <c r="O50" s="119"/>
    </row>
    <row r="51" spans="2:15" ht="15" x14ac:dyDescent="0.25">
      <c r="B51" s="22" t="s">
        <v>282</v>
      </c>
      <c r="C51" s="22"/>
      <c r="D51" s="234"/>
      <c r="E51" s="22"/>
      <c r="F51" s="236"/>
      <c r="G51" s="166">
        <f>+G50*G49</f>
        <v>274608750</v>
      </c>
      <c r="H51" s="243"/>
      <c r="I51" s="243"/>
      <c r="J51" s="205"/>
      <c r="L51" s="119"/>
      <c r="M51" s="119"/>
      <c r="N51" s="119"/>
      <c r="O51" s="119"/>
    </row>
    <row r="52" spans="2:15" ht="15" x14ac:dyDescent="0.25">
      <c r="B52" s="22" t="str">
        <f>+B39</f>
        <v>TOTAL AL 31/12/2022</v>
      </c>
      <c r="C52" s="22"/>
      <c r="D52" s="22"/>
      <c r="E52" s="22"/>
      <c r="F52" s="22"/>
      <c r="G52" s="166">
        <f>+G51+G47</f>
        <v>27408316538</v>
      </c>
      <c r="H52" s="245"/>
      <c r="I52" s="245"/>
      <c r="J52" s="245"/>
      <c r="L52" s="119"/>
      <c r="M52" s="119"/>
      <c r="N52" s="119"/>
      <c r="O52" s="119"/>
    </row>
    <row r="53" spans="2:15" ht="15" x14ac:dyDescent="0.25">
      <c r="B53" s="22" t="str">
        <f>+B40</f>
        <v>TOTAL AL 31/12/2021</v>
      </c>
      <c r="C53" s="22"/>
      <c r="D53" s="246"/>
      <c r="E53" s="246"/>
      <c r="F53" s="246"/>
      <c r="G53" s="204">
        <v>19006583031</v>
      </c>
      <c r="H53" s="22"/>
      <c r="I53" s="22"/>
      <c r="J53" s="22"/>
      <c r="L53" s="119"/>
      <c r="M53" s="119"/>
      <c r="N53" s="119"/>
      <c r="O53" s="119"/>
    </row>
    <row r="54" spans="2:15" s="119" customFormat="1" ht="15" x14ac:dyDescent="0.25">
      <c r="D54" s="247"/>
      <c r="E54" s="248"/>
      <c r="F54" s="247"/>
    </row>
    <row r="55" spans="2:15" s="119" customFormat="1" ht="15" x14ac:dyDescent="0.25">
      <c r="B55" s="250"/>
      <c r="C55" s="250"/>
      <c r="D55" s="250"/>
      <c r="E55" s="250"/>
      <c r="F55" s="251"/>
      <c r="G55" s="250"/>
      <c r="H55" s="250"/>
      <c r="I55" s="250"/>
    </row>
    <row r="56" spans="2:15" s="119" customFormat="1" ht="15" x14ac:dyDescent="0.25">
      <c r="H56" s="252"/>
      <c r="I56" s="249"/>
    </row>
    <row r="57" spans="2:15" s="119" customFormat="1" ht="30" x14ac:dyDescent="0.25">
      <c r="B57" s="20" t="s">
        <v>283</v>
      </c>
      <c r="C57" s="20"/>
      <c r="D57" s="231" t="s">
        <v>284</v>
      </c>
      <c r="E57" s="20" t="s">
        <v>277</v>
      </c>
      <c r="F57" s="231" t="s">
        <v>276</v>
      </c>
      <c r="G57" s="20" t="s">
        <v>285</v>
      </c>
    </row>
    <row r="58" spans="2:15" s="119" customFormat="1" ht="15" x14ac:dyDescent="0.25">
      <c r="B58" s="253" t="s">
        <v>286</v>
      </c>
      <c r="C58" s="433"/>
      <c r="D58" s="254"/>
      <c r="E58" s="255"/>
      <c r="F58" s="254"/>
      <c r="G58" s="33"/>
    </row>
    <row r="59" spans="2:15" s="119" customFormat="1" ht="15" x14ac:dyDescent="0.25">
      <c r="B59" s="24" t="s">
        <v>602</v>
      </c>
      <c r="D59" s="25" t="s">
        <v>603</v>
      </c>
      <c r="E59" s="58">
        <v>15</v>
      </c>
      <c r="F59" s="202">
        <v>1000000</v>
      </c>
      <c r="G59" s="133">
        <v>14939641</v>
      </c>
    </row>
    <row r="60" spans="2:15" s="119" customFormat="1" ht="15" x14ac:dyDescent="0.25">
      <c r="B60" s="24" t="s">
        <v>604</v>
      </c>
      <c r="D60" s="25" t="s">
        <v>603</v>
      </c>
      <c r="E60" s="58">
        <v>20000</v>
      </c>
      <c r="F60" s="202">
        <v>1000000</v>
      </c>
      <c r="G60" s="58">
        <v>20061479800</v>
      </c>
    </row>
    <row r="61" spans="2:15" s="119" customFormat="1" ht="15" x14ac:dyDescent="0.25">
      <c r="B61" s="24" t="s">
        <v>632</v>
      </c>
      <c r="D61" s="25" t="s">
        <v>603</v>
      </c>
      <c r="E61" s="58">
        <v>4</v>
      </c>
      <c r="F61" s="202">
        <v>1000000</v>
      </c>
      <c r="G61" s="58">
        <v>4113137</v>
      </c>
    </row>
    <row r="62" spans="2:15" s="119" customFormat="1" ht="15" x14ac:dyDescent="0.25">
      <c r="B62" s="24" t="s">
        <v>606</v>
      </c>
      <c r="D62" s="25" t="s">
        <v>607</v>
      </c>
      <c r="E62" s="58">
        <v>1</v>
      </c>
      <c r="F62" s="202">
        <v>1000000</v>
      </c>
      <c r="G62" s="58">
        <v>1031068</v>
      </c>
    </row>
    <row r="63" spans="2:15" s="119" customFormat="1" ht="15" x14ac:dyDescent="0.25">
      <c r="B63" s="24" t="s">
        <v>608</v>
      </c>
      <c r="D63" s="25" t="s">
        <v>607</v>
      </c>
      <c r="E63" s="58">
        <v>1</v>
      </c>
      <c r="F63" s="202">
        <v>1000000</v>
      </c>
      <c r="G63" s="58">
        <v>1017644</v>
      </c>
    </row>
    <row r="64" spans="2:15" s="119" customFormat="1" ht="15" x14ac:dyDescent="0.25">
      <c r="B64" s="24" t="s">
        <v>609</v>
      </c>
      <c r="D64" s="25" t="s">
        <v>603</v>
      </c>
      <c r="E64" s="58">
        <v>30000</v>
      </c>
      <c r="F64" s="202">
        <v>1000000</v>
      </c>
      <c r="G64" s="58">
        <v>31502340000</v>
      </c>
    </row>
    <row r="65" spans="2:7" s="119" customFormat="1" ht="15" x14ac:dyDescent="0.25">
      <c r="B65" s="24" t="s">
        <v>610</v>
      </c>
      <c r="D65" s="25" t="s">
        <v>611</v>
      </c>
      <c r="E65" s="58">
        <v>40</v>
      </c>
      <c r="F65" s="202">
        <v>1000000000</v>
      </c>
      <c r="G65" s="58">
        <v>40447493869</v>
      </c>
    </row>
    <row r="66" spans="2:7" s="119" customFormat="1" ht="15" x14ac:dyDescent="0.25">
      <c r="B66" s="24" t="s">
        <v>612</v>
      </c>
      <c r="D66" s="25" t="s">
        <v>611</v>
      </c>
      <c r="E66" s="58">
        <v>15</v>
      </c>
      <c r="F66" s="202">
        <v>2000000000</v>
      </c>
      <c r="G66" s="58">
        <v>30714331020</v>
      </c>
    </row>
    <row r="67" spans="2:7" s="119" customFormat="1" ht="15" x14ac:dyDescent="0.25">
      <c r="B67" s="24" t="s">
        <v>608</v>
      </c>
      <c r="D67" s="25" t="s">
        <v>613</v>
      </c>
      <c r="E67" s="58">
        <v>1</v>
      </c>
      <c r="F67" s="202">
        <v>20316412</v>
      </c>
      <c r="G67" s="58">
        <v>20316407</v>
      </c>
    </row>
    <row r="68" spans="2:7" s="119" customFormat="1" ht="15" x14ac:dyDescent="0.25">
      <c r="B68" s="24" t="s">
        <v>614</v>
      </c>
      <c r="D68" s="25" t="s">
        <v>615</v>
      </c>
      <c r="E68" s="58"/>
      <c r="F68" s="202">
        <v>6496993452</v>
      </c>
      <c r="G68" s="58">
        <v>6496993452</v>
      </c>
    </row>
    <row r="69" spans="2:7" s="119" customFormat="1" ht="15" x14ac:dyDescent="0.25">
      <c r="B69" s="22" t="s">
        <v>279</v>
      </c>
      <c r="C69" s="22"/>
      <c r="D69" s="166">
        <f>SUM(D59:D68)</f>
        <v>0</v>
      </c>
      <c r="E69" s="166">
        <f>SUM(E59:E68)</f>
        <v>50077</v>
      </c>
      <c r="F69" s="238"/>
      <c r="G69" s="166">
        <f>SUM(G59:G68)</f>
        <v>129264056038</v>
      </c>
    </row>
    <row r="70" spans="2:7" s="119" customFormat="1" ht="15" x14ac:dyDescent="0.25">
      <c r="B70" s="24" t="s">
        <v>616</v>
      </c>
      <c r="D70" s="25" t="s">
        <v>607</v>
      </c>
      <c r="E70" s="55">
        <v>4</v>
      </c>
      <c r="F70" s="328">
        <v>1000</v>
      </c>
      <c r="G70" s="203">
        <v>4042.2</v>
      </c>
    </row>
    <row r="71" spans="2:7" s="119" customFormat="1" ht="15" x14ac:dyDescent="0.25">
      <c r="B71" s="24" t="s">
        <v>617</v>
      </c>
      <c r="D71" s="25" t="s">
        <v>607</v>
      </c>
      <c r="E71" s="55">
        <v>1551</v>
      </c>
      <c r="F71" s="328">
        <v>1000</v>
      </c>
      <c r="G71" s="203">
        <v>1558910.93</v>
      </c>
    </row>
    <row r="72" spans="2:7" s="119" customFormat="1" ht="15" x14ac:dyDescent="0.25">
      <c r="B72" s="24" t="s">
        <v>618</v>
      </c>
      <c r="D72" s="25" t="s">
        <v>603</v>
      </c>
      <c r="E72" s="55">
        <v>6</v>
      </c>
      <c r="F72" s="328">
        <v>1000</v>
      </c>
      <c r="G72" s="203">
        <v>6098.94</v>
      </c>
    </row>
    <row r="73" spans="2:7" s="119" customFormat="1" ht="15" x14ac:dyDescent="0.25">
      <c r="B73" s="24" t="s">
        <v>619</v>
      </c>
      <c r="D73" s="25" t="s">
        <v>607</v>
      </c>
      <c r="E73" s="55">
        <v>2008</v>
      </c>
      <c r="F73" s="328">
        <v>1000</v>
      </c>
      <c r="G73" s="203">
        <v>2020682.88</v>
      </c>
    </row>
    <row r="74" spans="2:7" s="119" customFormat="1" ht="15" x14ac:dyDescent="0.25">
      <c r="B74" s="24" t="s">
        <v>620</v>
      </c>
      <c r="D74" s="25" t="s">
        <v>603</v>
      </c>
      <c r="E74" s="55">
        <v>3000</v>
      </c>
      <c r="F74" s="328">
        <v>1000</v>
      </c>
      <c r="G74" s="203">
        <v>3005490</v>
      </c>
    </row>
    <row r="75" spans="2:7" s="119" customFormat="1" ht="15" x14ac:dyDescent="0.25">
      <c r="B75" s="24" t="s">
        <v>621</v>
      </c>
      <c r="D75" s="25" t="s">
        <v>603</v>
      </c>
      <c r="E75" s="55">
        <v>71</v>
      </c>
      <c r="F75" s="328">
        <v>1000</v>
      </c>
      <c r="G75" s="203">
        <v>71380.56</v>
      </c>
    </row>
    <row r="76" spans="2:7" s="119" customFormat="1" ht="15" x14ac:dyDescent="0.25">
      <c r="B76" s="24" t="s">
        <v>608</v>
      </c>
      <c r="D76" s="25" t="s">
        <v>603</v>
      </c>
      <c r="E76" s="55">
        <v>25</v>
      </c>
      <c r="F76" s="328">
        <v>1000</v>
      </c>
      <c r="G76" s="203">
        <v>25138</v>
      </c>
    </row>
    <row r="77" spans="2:7" s="119" customFormat="1" ht="15" x14ac:dyDescent="0.25">
      <c r="B77" s="24" t="s">
        <v>621</v>
      </c>
      <c r="D77" s="25" t="s">
        <v>611</v>
      </c>
      <c r="E77" s="55">
        <v>2</v>
      </c>
      <c r="F77" s="328">
        <v>25000</v>
      </c>
      <c r="G77" s="203">
        <v>50049.1</v>
      </c>
    </row>
    <row r="78" spans="2:7" s="119" customFormat="1" ht="15" x14ac:dyDescent="0.25">
      <c r="B78" s="24" t="s">
        <v>621</v>
      </c>
      <c r="D78" s="25" t="s">
        <v>611</v>
      </c>
      <c r="E78" s="55">
        <v>4</v>
      </c>
      <c r="F78" s="328">
        <v>100000</v>
      </c>
      <c r="G78" s="203">
        <v>401354.4</v>
      </c>
    </row>
    <row r="79" spans="2:7" s="119" customFormat="1" ht="15" x14ac:dyDescent="0.25">
      <c r="B79" s="24" t="s">
        <v>622</v>
      </c>
      <c r="D79" s="25" t="s">
        <v>611</v>
      </c>
      <c r="E79" s="55">
        <v>4</v>
      </c>
      <c r="F79" s="328">
        <v>250000</v>
      </c>
      <c r="G79" s="203">
        <v>1000964.32</v>
      </c>
    </row>
    <row r="80" spans="2:7" s="119" customFormat="1" ht="15" x14ac:dyDescent="0.25">
      <c r="B80" s="24" t="s">
        <v>620</v>
      </c>
      <c r="D80" s="25" t="s">
        <v>611</v>
      </c>
      <c r="E80" s="55">
        <v>1</v>
      </c>
      <c r="F80" s="328">
        <v>10000</v>
      </c>
      <c r="G80" s="203">
        <v>9597.74</v>
      </c>
    </row>
    <row r="81" spans="2:15" s="119" customFormat="1" ht="15" x14ac:dyDescent="0.25">
      <c r="B81" s="24" t="s">
        <v>624</v>
      </c>
      <c r="D81" s="25" t="s">
        <v>625</v>
      </c>
      <c r="E81" s="55"/>
      <c r="F81" s="328">
        <v>28852.400000000001</v>
      </c>
      <c r="G81" s="203">
        <v>28852.400000000001</v>
      </c>
    </row>
    <row r="82" spans="2:15" ht="15" x14ac:dyDescent="0.25">
      <c r="B82" s="22" t="s">
        <v>280</v>
      </c>
      <c r="C82" s="22"/>
      <c r="D82" s="237"/>
      <c r="E82" s="237"/>
      <c r="F82" s="236"/>
      <c r="G82" s="237">
        <f>SUM(G70:G81)</f>
        <v>8182561.4699999997</v>
      </c>
      <c r="H82" s="2"/>
      <c r="I82" s="2"/>
      <c r="J82" s="2"/>
      <c r="O82" s="119"/>
    </row>
    <row r="83" spans="2:15" ht="15" x14ac:dyDescent="0.25">
      <c r="B83" s="22" t="s">
        <v>281</v>
      </c>
      <c r="C83" s="22"/>
      <c r="D83" s="237"/>
      <c r="E83" s="237"/>
      <c r="F83" s="256"/>
      <c r="G83" s="237">
        <f>+G50</f>
        <v>7322.9</v>
      </c>
      <c r="H83" s="119"/>
      <c r="I83" s="119"/>
      <c r="J83" s="119"/>
      <c r="O83" s="119"/>
    </row>
    <row r="84" spans="2:15" ht="15" x14ac:dyDescent="0.25">
      <c r="B84" s="22" t="s">
        <v>282</v>
      </c>
      <c r="C84" s="22"/>
      <c r="D84" s="166"/>
      <c r="E84" s="166"/>
      <c r="F84" s="238"/>
      <c r="G84" s="166">
        <f>+G82*G83</f>
        <v>59920079388.662994</v>
      </c>
      <c r="H84" s="119"/>
      <c r="I84" s="119"/>
      <c r="J84" s="119"/>
      <c r="O84" s="119"/>
    </row>
    <row r="85" spans="2:15" ht="15" x14ac:dyDescent="0.25">
      <c r="B85" s="22" t="str">
        <f>+B52</f>
        <v>TOTAL AL 31/12/2022</v>
      </c>
      <c r="C85" s="22"/>
      <c r="D85" s="232"/>
      <c r="E85" s="232"/>
      <c r="F85" s="232"/>
      <c r="G85" s="232">
        <f>+G84+G69</f>
        <v>189184135426.66299</v>
      </c>
      <c r="H85" s="119"/>
      <c r="I85" s="119"/>
      <c r="J85" s="119"/>
      <c r="O85" s="119"/>
    </row>
    <row r="86" spans="2:15" ht="15" x14ac:dyDescent="0.25">
      <c r="B86" s="22" t="str">
        <f>+B53</f>
        <v>TOTAL AL 31/12/2021</v>
      </c>
      <c r="C86" s="22"/>
      <c r="D86" s="257"/>
      <c r="E86" s="257"/>
      <c r="F86" s="257"/>
      <c r="G86" s="232">
        <v>46813233136.022797</v>
      </c>
      <c r="H86" s="119"/>
      <c r="I86" s="18"/>
      <c r="K86" s="17"/>
      <c r="M86" s="119"/>
    </row>
    <row r="87" spans="2:15" ht="15" x14ac:dyDescent="0.25">
      <c r="B87" s="34"/>
      <c r="C87" s="34"/>
      <c r="D87" s="238"/>
      <c r="E87" s="239"/>
      <c r="F87" s="238"/>
      <c r="G87" s="34"/>
      <c r="H87" s="119"/>
      <c r="I87" s="119"/>
      <c r="J87" s="119"/>
    </row>
    <row r="88" spans="2:15" ht="15" x14ac:dyDescent="0.25">
      <c r="B88" s="22" t="s">
        <v>287</v>
      </c>
      <c r="C88" s="22"/>
      <c r="D88" s="232"/>
      <c r="E88" s="22"/>
      <c r="F88" s="232"/>
      <c r="G88" s="22"/>
      <c r="H88" s="119"/>
      <c r="I88" s="119"/>
      <c r="J88" s="119"/>
    </row>
    <row r="89" spans="2:15" s="119" customFormat="1" ht="15" x14ac:dyDescent="0.25">
      <c r="B89" s="35" t="s">
        <v>626</v>
      </c>
      <c r="C89" s="35"/>
      <c r="D89" s="338" t="s">
        <v>627</v>
      </c>
      <c r="E89" s="133">
        <v>128596</v>
      </c>
      <c r="F89" s="338">
        <v>100000</v>
      </c>
      <c r="G89" s="169">
        <v>12859600000</v>
      </c>
    </row>
    <row r="90" spans="2:15" s="119" customFormat="1" ht="15" customHeight="1" x14ac:dyDescent="0.25">
      <c r="B90" s="24" t="s">
        <v>628</v>
      </c>
      <c r="C90" s="24"/>
      <c r="D90" s="339" t="s">
        <v>627</v>
      </c>
      <c r="E90" s="58">
        <v>1</v>
      </c>
      <c r="F90" s="339">
        <v>1000000000</v>
      </c>
      <c r="G90" s="169">
        <v>4000000000</v>
      </c>
    </row>
    <row r="91" spans="2:15" s="119" customFormat="1" ht="15" customHeight="1" x14ac:dyDescent="0.25">
      <c r="B91" s="24" t="s">
        <v>629</v>
      </c>
      <c r="C91" s="24"/>
      <c r="D91" s="339" t="s">
        <v>627</v>
      </c>
      <c r="E91" s="58"/>
      <c r="F91" s="339"/>
      <c r="G91" s="169">
        <v>9272107788</v>
      </c>
    </row>
    <row r="92" spans="2:15" s="119" customFormat="1" ht="15" customHeight="1" x14ac:dyDescent="0.25">
      <c r="B92" s="24" t="s">
        <v>630</v>
      </c>
      <c r="C92" s="24"/>
      <c r="D92" s="339" t="s">
        <v>627</v>
      </c>
      <c r="E92" s="58">
        <v>1</v>
      </c>
      <c r="F92" s="339">
        <v>200000000</v>
      </c>
      <c r="G92" s="169">
        <v>1002000000</v>
      </c>
    </row>
    <row r="93" spans="2:15" ht="15" x14ac:dyDescent="0.25">
      <c r="B93" s="22" t="s">
        <v>279</v>
      </c>
      <c r="C93" s="22"/>
      <c r="D93" s="232"/>
      <c r="E93" s="232">
        <f>SUM(E89:E92)</f>
        <v>128598</v>
      </c>
      <c r="F93" s="232"/>
      <c r="G93" s="232">
        <f>SUM(G89:G92)</f>
        <v>27133707788</v>
      </c>
      <c r="H93" s="119"/>
      <c r="I93" s="119"/>
      <c r="J93" s="119"/>
    </row>
    <row r="94" spans="2:15" ht="15" x14ac:dyDescent="0.25">
      <c r="B94" s="24" t="s">
        <v>631</v>
      </c>
      <c r="C94" s="24"/>
      <c r="D94" s="259">
        <v>37500</v>
      </c>
      <c r="E94" s="260">
        <v>37500</v>
      </c>
      <c r="F94" s="256">
        <v>37500</v>
      </c>
      <c r="G94" s="258">
        <v>37500</v>
      </c>
      <c r="H94" s="119"/>
      <c r="I94" s="119"/>
      <c r="J94" s="119"/>
    </row>
    <row r="95" spans="2:15" ht="15" x14ac:dyDescent="0.25">
      <c r="B95" s="22" t="s">
        <v>280</v>
      </c>
      <c r="C95" s="22"/>
      <c r="D95" s="236">
        <f>+D94</f>
        <v>37500</v>
      </c>
      <c r="E95" s="236">
        <f>+E94</f>
        <v>37500</v>
      </c>
      <c r="F95" s="271"/>
      <c r="G95" s="237">
        <f>+G94</f>
        <v>37500</v>
      </c>
      <c r="H95" s="119"/>
      <c r="I95" s="119"/>
      <c r="J95" s="119"/>
    </row>
    <row r="96" spans="2:15" ht="15" x14ac:dyDescent="0.25">
      <c r="B96" s="22" t="s">
        <v>281</v>
      </c>
      <c r="C96" s="22"/>
      <c r="D96" s="259"/>
      <c r="E96" s="260"/>
      <c r="F96" s="259"/>
      <c r="G96" s="260">
        <f>+G83</f>
        <v>7322.9</v>
      </c>
      <c r="H96" s="119"/>
      <c r="I96" s="119"/>
      <c r="J96" s="119"/>
    </row>
    <row r="97" spans="2:11" ht="15" x14ac:dyDescent="0.25">
      <c r="B97" s="22" t="s">
        <v>282</v>
      </c>
      <c r="C97" s="22"/>
      <c r="D97" s="232"/>
      <c r="E97" s="232"/>
      <c r="F97" s="232"/>
      <c r="G97" s="232">
        <f>+G96*G95</f>
        <v>274608750</v>
      </c>
      <c r="H97" s="119"/>
      <c r="I97" s="119"/>
      <c r="J97" s="119"/>
    </row>
    <row r="98" spans="2:11" ht="15" x14ac:dyDescent="0.25">
      <c r="B98" s="22" t="str">
        <f>+B85</f>
        <v>TOTAL AL 31/12/2022</v>
      </c>
      <c r="C98" s="22"/>
      <c r="D98" s="261"/>
      <c r="E98" s="261"/>
      <c r="F98" s="139"/>
      <c r="G98" s="204">
        <f>+G93+G97</f>
        <v>27408316538</v>
      </c>
      <c r="H98" s="119"/>
      <c r="I98" s="119"/>
      <c r="J98" s="119"/>
    </row>
    <row r="99" spans="2:11" ht="15" x14ac:dyDescent="0.25">
      <c r="B99" s="22" t="str">
        <f>+B86</f>
        <v>TOTAL AL 31/12/2021</v>
      </c>
      <c r="C99" s="22"/>
      <c r="D99" s="262"/>
      <c r="E99" s="262"/>
      <c r="F99" s="263"/>
      <c r="G99" s="262">
        <f>+$G$53</f>
        <v>19006583031</v>
      </c>
      <c r="H99" s="119"/>
      <c r="I99" s="119"/>
      <c r="J99" s="119"/>
    </row>
    <row r="100" spans="2:11" ht="15" x14ac:dyDescent="0.25">
      <c r="B100" s="119"/>
      <c r="C100" s="119"/>
      <c r="D100" s="119"/>
      <c r="E100" s="119"/>
      <c r="F100" s="119"/>
      <c r="G100" s="119"/>
      <c r="H100" s="119"/>
      <c r="I100" s="119"/>
      <c r="J100" s="18"/>
      <c r="K100" s="17"/>
    </row>
    <row r="101" spans="2:11" ht="15" x14ac:dyDescent="0.25">
      <c r="B101" s="119"/>
      <c r="C101" s="119"/>
      <c r="D101" s="119"/>
      <c r="E101" s="119"/>
      <c r="F101" s="119"/>
      <c r="G101" s="119"/>
      <c r="H101" s="119"/>
      <c r="I101" s="119"/>
      <c r="J101" s="18"/>
      <c r="K101" s="17"/>
    </row>
    <row r="102" spans="2:11" ht="15" x14ac:dyDescent="0.25">
      <c r="B102" s="119"/>
      <c r="C102" s="119"/>
      <c r="D102" s="458" t="s">
        <v>142</v>
      </c>
      <c r="E102" s="458"/>
      <c r="F102" s="458"/>
      <c r="G102" s="458"/>
      <c r="H102" s="119"/>
      <c r="I102" s="119"/>
      <c r="J102" s="119"/>
    </row>
    <row r="103" spans="2:11" ht="30" x14ac:dyDescent="0.2">
      <c r="B103" s="21"/>
      <c r="C103" s="21"/>
      <c r="D103" s="20" t="s">
        <v>484</v>
      </c>
      <c r="E103" s="20" t="s">
        <v>485</v>
      </c>
      <c r="F103" s="20" t="s">
        <v>510</v>
      </c>
      <c r="G103" s="20" t="s">
        <v>511</v>
      </c>
      <c r="H103" s="21"/>
      <c r="I103" s="21"/>
      <c r="J103" s="21"/>
    </row>
    <row r="104" spans="2:11" ht="15" x14ac:dyDescent="0.25">
      <c r="B104" s="119"/>
      <c r="C104" s="119"/>
      <c r="D104" s="206">
        <v>1</v>
      </c>
      <c r="E104" s="207">
        <v>200000000</v>
      </c>
      <c r="F104" s="207">
        <v>624350695</v>
      </c>
      <c r="G104" s="207">
        <v>1002000000</v>
      </c>
      <c r="H104" s="119"/>
      <c r="I104" s="119"/>
      <c r="J104" s="119"/>
    </row>
    <row r="105" spans="2:11" ht="15" x14ac:dyDescent="0.25">
      <c r="B105" s="2"/>
      <c r="C105" s="2"/>
      <c r="D105" s="139" t="str">
        <f>+B98</f>
        <v>TOTAL AL 31/12/2022</v>
      </c>
      <c r="E105" s="204">
        <f>SUM(E104)</f>
        <v>200000000</v>
      </c>
      <c r="F105" s="204">
        <f>SUM(F104)</f>
        <v>624350695</v>
      </c>
      <c r="G105" s="204">
        <f>SUM(G104)</f>
        <v>1002000000</v>
      </c>
      <c r="H105" s="2"/>
      <c r="I105" s="2"/>
      <c r="J105" s="2"/>
      <c r="K105" s="17"/>
    </row>
    <row r="106" spans="2:11" ht="15" x14ac:dyDescent="0.25">
      <c r="B106" s="2"/>
      <c r="C106" s="2"/>
      <c r="D106" s="139" t="str">
        <f>+B99</f>
        <v>TOTAL AL 31/12/2021</v>
      </c>
      <c r="E106" s="204">
        <v>200000000</v>
      </c>
      <c r="F106" s="204">
        <v>516375371</v>
      </c>
      <c r="G106" s="204">
        <v>900000000</v>
      </c>
      <c r="H106" s="2"/>
      <c r="I106" s="2"/>
      <c r="J106" s="2"/>
      <c r="K106" s="17"/>
    </row>
    <row r="111" spans="2:11" x14ac:dyDescent="0.2">
      <c r="B111" s="432"/>
      <c r="C111" s="432"/>
    </row>
  </sheetData>
  <mergeCells count="7">
    <mergeCell ref="D102:G102"/>
    <mergeCell ref="B2:J2"/>
    <mergeCell ref="B10:G10"/>
    <mergeCell ref="H10:J10"/>
    <mergeCell ref="B3:J3"/>
    <mergeCell ref="B4:J4"/>
    <mergeCell ref="B6:J8"/>
  </mergeCells>
  <hyperlinks>
    <hyperlink ref="A1" location="ÍNDICE!A1" display="Indice" xr:uid="{82C26726-B993-4A41-958E-CE8079DE23C4}"/>
  </hyperlinks>
  <pageMargins left="0.25" right="0.25" top="0.75" bottom="0.75" header="0.3" footer="0.3"/>
  <pageSetup paperSize="9" scale="4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zoomScaleNormal="100" workbookViewId="0"/>
  </sheetViews>
  <sheetFormatPr baseColWidth="10" defaultColWidth="11.42578125" defaultRowHeight="15" x14ac:dyDescent="0.25"/>
  <cols>
    <col min="1" max="1" width="7.140625" style="119" bestFit="1" customWidth="1"/>
    <col min="2" max="2" width="29" style="119" bestFit="1" customWidth="1"/>
    <col min="3" max="3" width="19.42578125" style="119" bestFit="1" customWidth="1"/>
    <col min="4" max="4" width="16.85546875" style="119" bestFit="1" customWidth="1"/>
    <col min="5" max="5" width="15.140625" style="119" bestFit="1" customWidth="1"/>
    <col min="6" max="6" width="13.28515625" style="119" bestFit="1" customWidth="1"/>
    <col min="7" max="7" width="19.42578125" style="119" bestFit="1" customWidth="1"/>
    <col min="8" max="8" width="20.7109375" style="119" bestFit="1" customWidth="1"/>
    <col min="9" max="9" width="6" style="119" bestFit="1" customWidth="1"/>
    <col min="10" max="10" width="6.5703125" style="119" bestFit="1" customWidth="1"/>
    <col min="11" max="11" width="16.85546875" style="119" bestFit="1" customWidth="1"/>
    <col min="12" max="12" width="20.7109375" style="119" bestFit="1" customWidth="1"/>
    <col min="13" max="13" width="21.85546875" style="119" bestFit="1" customWidth="1"/>
    <col min="14" max="14" width="2.85546875" style="119" customWidth="1"/>
    <col min="15" max="16384" width="11.42578125" style="119"/>
  </cols>
  <sheetData>
    <row r="1" spans="1:13" x14ac:dyDescent="0.25">
      <c r="A1" s="1" t="s">
        <v>468</v>
      </c>
    </row>
    <row r="2" spans="1:13" x14ac:dyDescent="0.25">
      <c r="A2" s="1"/>
      <c r="B2" s="504" t="s">
        <v>361</v>
      </c>
      <c r="C2" s="504"/>
      <c r="D2" s="504"/>
      <c r="E2" s="504"/>
      <c r="F2" s="504"/>
      <c r="G2" s="504"/>
      <c r="H2" s="504"/>
      <c r="I2" s="504"/>
      <c r="J2" s="504"/>
      <c r="K2" s="504"/>
      <c r="L2" s="504"/>
      <c r="M2" s="504"/>
    </row>
    <row r="3" spans="1:13" x14ac:dyDescent="0.25">
      <c r="B3" s="505" t="s">
        <v>104</v>
      </c>
      <c r="C3" s="505"/>
      <c r="D3" s="505"/>
      <c r="E3" s="505"/>
      <c r="F3" s="505"/>
      <c r="G3" s="505"/>
      <c r="H3" s="505"/>
      <c r="I3" s="505"/>
      <c r="J3" s="505"/>
      <c r="K3" s="505"/>
      <c r="L3" s="505"/>
      <c r="M3" s="505"/>
    </row>
    <row r="4" spans="1:13" x14ac:dyDescent="0.25">
      <c r="B4" s="505" t="s">
        <v>581</v>
      </c>
      <c r="C4" s="505"/>
      <c r="D4" s="505"/>
      <c r="E4" s="505"/>
      <c r="F4" s="505"/>
      <c r="G4" s="505"/>
      <c r="H4" s="505"/>
      <c r="I4" s="505"/>
      <c r="J4" s="505"/>
      <c r="K4" s="505"/>
      <c r="L4" s="505"/>
      <c r="M4" s="505"/>
    </row>
    <row r="5" spans="1:13" x14ac:dyDescent="0.25">
      <c r="B5" s="506" t="s">
        <v>486</v>
      </c>
      <c r="C5" s="506"/>
      <c r="D5" s="506"/>
      <c r="E5" s="506"/>
      <c r="F5" s="506"/>
      <c r="G5" s="506"/>
      <c r="H5" s="506"/>
      <c r="I5" s="506"/>
      <c r="J5" s="506"/>
      <c r="K5" s="506"/>
      <c r="L5" s="506"/>
      <c r="M5" s="506"/>
    </row>
    <row r="6" spans="1:13" ht="15" customHeight="1" x14ac:dyDescent="0.25">
      <c r="B6" s="507" t="s">
        <v>288</v>
      </c>
      <c r="C6" s="509" t="s">
        <v>289</v>
      </c>
      <c r="D6" s="509"/>
      <c r="E6" s="509"/>
      <c r="F6" s="509"/>
      <c r="G6" s="509"/>
      <c r="H6" s="509" t="s">
        <v>290</v>
      </c>
      <c r="I6" s="509"/>
      <c r="J6" s="509"/>
      <c r="K6" s="509"/>
      <c r="L6" s="509"/>
      <c r="M6" s="510" t="s">
        <v>291</v>
      </c>
    </row>
    <row r="7" spans="1:13" ht="30" x14ac:dyDescent="0.25">
      <c r="B7" s="508"/>
      <c r="C7" s="200" t="s">
        <v>292</v>
      </c>
      <c r="D7" s="5" t="s">
        <v>293</v>
      </c>
      <c r="E7" s="5" t="s">
        <v>294</v>
      </c>
      <c r="F7" s="200" t="s">
        <v>488</v>
      </c>
      <c r="G7" s="5" t="s">
        <v>295</v>
      </c>
      <c r="H7" s="199" t="s">
        <v>296</v>
      </c>
      <c r="I7" s="199" t="s">
        <v>293</v>
      </c>
      <c r="J7" s="6" t="s">
        <v>294</v>
      </c>
      <c r="K7" s="200" t="s">
        <v>489</v>
      </c>
      <c r="L7" s="6" t="s">
        <v>297</v>
      </c>
      <c r="M7" s="511"/>
    </row>
    <row r="8" spans="1:13" x14ac:dyDescent="0.25">
      <c r="B8" s="7" t="s">
        <v>298</v>
      </c>
      <c r="C8" s="8"/>
      <c r="D8" s="8"/>
      <c r="E8" s="8"/>
      <c r="F8" s="8"/>
      <c r="G8" s="8"/>
      <c r="H8" s="9"/>
      <c r="I8" s="8"/>
      <c r="J8" s="8"/>
      <c r="K8" s="8"/>
      <c r="L8" s="8"/>
      <c r="M8" s="8"/>
    </row>
    <row r="9" spans="1:13" x14ac:dyDescent="0.25">
      <c r="B9" s="10" t="s">
        <v>633</v>
      </c>
      <c r="C9" s="11">
        <v>585448940</v>
      </c>
      <c r="D9" s="11">
        <v>28141397</v>
      </c>
      <c r="E9" s="12">
        <v>0</v>
      </c>
      <c r="F9" s="11">
        <v>0</v>
      </c>
      <c r="G9" s="11">
        <v>613590337</v>
      </c>
      <c r="H9" s="11">
        <v>-188815641</v>
      </c>
      <c r="I9" s="12">
        <v>0</v>
      </c>
      <c r="J9" s="11">
        <v>0</v>
      </c>
      <c r="K9" s="11">
        <v>54470818</v>
      </c>
      <c r="L9" s="11">
        <v>-243286459</v>
      </c>
      <c r="M9" s="11">
        <v>370303878</v>
      </c>
    </row>
    <row r="10" spans="1:13" x14ac:dyDescent="0.25">
      <c r="B10" s="10" t="s">
        <v>634</v>
      </c>
      <c r="C10" s="11">
        <v>354230724</v>
      </c>
      <c r="D10" s="11">
        <v>10366363</v>
      </c>
      <c r="E10" s="12">
        <v>0</v>
      </c>
      <c r="F10" s="11">
        <v>0</v>
      </c>
      <c r="G10" s="11">
        <v>364597087</v>
      </c>
      <c r="H10" s="11">
        <v>-122114132</v>
      </c>
      <c r="I10" s="12">
        <v>0</v>
      </c>
      <c r="J10" s="11">
        <v>0</v>
      </c>
      <c r="K10" s="11">
        <v>33315744</v>
      </c>
      <c r="L10" s="11">
        <v>-155429876</v>
      </c>
      <c r="M10" s="11">
        <v>209167211</v>
      </c>
    </row>
    <row r="11" spans="1:13" x14ac:dyDescent="0.25">
      <c r="B11" s="10" t="s">
        <v>635</v>
      </c>
      <c r="C11" s="11">
        <v>514613954</v>
      </c>
      <c r="D11" s="11">
        <v>170648973</v>
      </c>
      <c r="E11" s="12">
        <v>3114305</v>
      </c>
      <c r="F11" s="11">
        <v>0</v>
      </c>
      <c r="G11" s="11">
        <v>682148622</v>
      </c>
      <c r="H11" s="11">
        <v>-329720599</v>
      </c>
      <c r="I11" s="12">
        <v>0</v>
      </c>
      <c r="J11" s="11">
        <v>0</v>
      </c>
      <c r="K11" s="11">
        <v>92370708</v>
      </c>
      <c r="L11" s="11">
        <v>-422091307</v>
      </c>
      <c r="M11" s="11">
        <v>260057315</v>
      </c>
    </row>
    <row r="12" spans="1:13" x14ac:dyDescent="0.25">
      <c r="B12" s="10" t="s">
        <v>636</v>
      </c>
      <c r="C12" s="11">
        <v>1188239967</v>
      </c>
      <c r="D12" s="11">
        <v>0</v>
      </c>
      <c r="E12" s="12">
        <v>0</v>
      </c>
      <c r="F12" s="11">
        <v>0</v>
      </c>
      <c r="G12" s="11">
        <v>1188239967</v>
      </c>
      <c r="H12" s="11">
        <v>-417012097</v>
      </c>
      <c r="I12" s="12">
        <v>0</v>
      </c>
      <c r="J12" s="11">
        <v>0</v>
      </c>
      <c r="K12" s="11">
        <v>94200768</v>
      </c>
      <c r="L12" s="11">
        <v>-511212865</v>
      </c>
      <c r="M12" s="11">
        <v>677027102</v>
      </c>
    </row>
    <row r="13" spans="1:13" x14ac:dyDescent="0.25">
      <c r="B13" s="10" t="s">
        <v>637</v>
      </c>
      <c r="C13" s="11">
        <v>632966446</v>
      </c>
      <c r="D13" s="11">
        <v>12182953</v>
      </c>
      <c r="E13" s="12">
        <v>0</v>
      </c>
      <c r="F13" s="11">
        <v>0</v>
      </c>
      <c r="G13" s="11">
        <v>645149399</v>
      </c>
      <c r="H13" s="11">
        <v>-521441048</v>
      </c>
      <c r="I13" s="12">
        <v>0</v>
      </c>
      <c r="J13" s="11">
        <v>0</v>
      </c>
      <c r="K13" s="11">
        <v>106651284</v>
      </c>
      <c r="L13" s="11">
        <v>-628092332</v>
      </c>
      <c r="M13" s="11">
        <v>17057067</v>
      </c>
    </row>
    <row r="14" spans="1:13" x14ac:dyDescent="0.25">
      <c r="B14" s="10" t="s">
        <v>638</v>
      </c>
      <c r="C14" s="11">
        <v>26735570</v>
      </c>
      <c r="D14" s="11">
        <v>0</v>
      </c>
      <c r="E14" s="12">
        <v>0</v>
      </c>
      <c r="F14" s="11">
        <v>0</v>
      </c>
      <c r="G14" s="11">
        <v>26735570</v>
      </c>
      <c r="H14" s="11">
        <v>-17349559</v>
      </c>
      <c r="I14" s="12">
        <v>0</v>
      </c>
      <c r="J14" s="11">
        <v>0</v>
      </c>
      <c r="K14" s="11">
        <v>2208468</v>
      </c>
      <c r="L14" s="11">
        <v>-19558027</v>
      </c>
      <c r="M14" s="11">
        <v>7177543</v>
      </c>
    </row>
    <row r="15" spans="1:13" x14ac:dyDescent="0.25">
      <c r="B15" s="208">
        <f>+'09'!C90</f>
        <v>44926</v>
      </c>
      <c r="C15" s="16">
        <f t="shared" ref="C15:L15" si="0">SUM(C9:C14)</f>
        <v>3302235601</v>
      </c>
      <c r="D15" s="16">
        <f t="shared" si="0"/>
        <v>221339686</v>
      </c>
      <c r="E15" s="16">
        <f t="shared" si="0"/>
        <v>3114305</v>
      </c>
      <c r="F15" s="16">
        <f t="shared" si="0"/>
        <v>0</v>
      </c>
      <c r="G15" s="16">
        <f>SUM(G9:G14)</f>
        <v>3520460982</v>
      </c>
      <c r="H15" s="16">
        <f t="shared" si="0"/>
        <v>-1596453076</v>
      </c>
      <c r="I15" s="16">
        <f t="shared" si="0"/>
        <v>0</v>
      </c>
      <c r="J15" s="16">
        <f t="shared" si="0"/>
        <v>0</v>
      </c>
      <c r="K15" s="16">
        <f t="shared" si="0"/>
        <v>383217790</v>
      </c>
      <c r="L15" s="16">
        <f t="shared" si="0"/>
        <v>-1979670866</v>
      </c>
      <c r="M15" s="16">
        <f>+G15+L15</f>
        <v>1540790116</v>
      </c>
    </row>
    <row r="16" spans="1:13" x14ac:dyDescent="0.25">
      <c r="B16" s="208">
        <f>+'07'!D100</f>
        <v>44561</v>
      </c>
      <c r="C16" s="16">
        <v>3064304311</v>
      </c>
      <c r="D16" s="16">
        <v>237931290</v>
      </c>
      <c r="E16" s="16">
        <v>0</v>
      </c>
      <c r="F16" s="16">
        <v>0</v>
      </c>
      <c r="G16" s="16">
        <v>3302235601</v>
      </c>
      <c r="H16" s="16">
        <v>-1232912880</v>
      </c>
      <c r="I16" s="16">
        <v>0</v>
      </c>
      <c r="J16" s="16">
        <v>0</v>
      </c>
      <c r="K16" s="16">
        <v>0</v>
      </c>
      <c r="L16" s="16">
        <v>-1596453076</v>
      </c>
      <c r="M16" s="16">
        <v>1705782525</v>
      </c>
    </row>
    <row r="17" spans="7:13" x14ac:dyDescent="0.25">
      <c r="G17" s="196"/>
      <c r="L17" s="3"/>
      <c r="M17" s="3"/>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I7" sqref="I7"/>
    </sheetView>
  </sheetViews>
  <sheetFormatPr baseColWidth="10" defaultColWidth="11.42578125" defaultRowHeight="15" x14ac:dyDescent="0.25"/>
  <cols>
    <col min="1" max="1" width="9" style="119" bestFit="1" customWidth="1"/>
    <col min="2" max="2" width="35.28515625" style="119" bestFit="1" customWidth="1"/>
    <col min="3" max="3" width="16.85546875" style="119" bestFit="1" customWidth="1"/>
    <col min="4" max="4" width="15.42578125" style="119" bestFit="1" customWidth="1"/>
    <col min="5" max="5" width="6.42578125" style="119" bestFit="1" customWidth="1"/>
    <col min="6" max="6" width="10.28515625" style="119" bestFit="1" customWidth="1"/>
    <col min="7" max="8" width="16.85546875" style="119" bestFit="1" customWidth="1"/>
    <col min="9" max="9" width="5.140625" style="119" bestFit="1" customWidth="1"/>
    <col min="10" max="10" width="6.42578125" style="119" bestFit="1" customWidth="1"/>
    <col min="11" max="11" width="16.85546875" style="119" bestFit="1" customWidth="1"/>
    <col min="12" max="12" width="18.140625" style="119" bestFit="1" customWidth="1"/>
    <col min="13" max="13" width="20.7109375" style="119" bestFit="1" customWidth="1"/>
    <col min="14" max="14" width="2.85546875" style="119" customWidth="1"/>
    <col min="15" max="16384" width="11.42578125" style="119"/>
  </cols>
  <sheetData>
    <row r="1" spans="1:13" x14ac:dyDescent="0.25">
      <c r="A1" s="1" t="s">
        <v>468</v>
      </c>
    </row>
    <row r="2" spans="1:13" x14ac:dyDescent="0.25">
      <c r="A2" s="1"/>
      <c r="B2" s="504" t="s">
        <v>475</v>
      </c>
      <c r="C2" s="504"/>
      <c r="D2" s="504"/>
      <c r="E2" s="504"/>
      <c r="F2" s="504"/>
      <c r="G2" s="504"/>
      <c r="H2" s="504"/>
      <c r="I2" s="504"/>
      <c r="J2" s="504"/>
      <c r="K2" s="504"/>
      <c r="L2" s="504"/>
      <c r="M2" s="504"/>
    </row>
    <row r="3" spans="1:13" x14ac:dyDescent="0.25">
      <c r="B3" s="505" t="s">
        <v>104</v>
      </c>
      <c r="C3" s="505"/>
      <c r="D3" s="505"/>
      <c r="E3" s="505"/>
      <c r="F3" s="505"/>
      <c r="G3" s="505"/>
      <c r="H3" s="505"/>
      <c r="I3" s="505"/>
      <c r="J3" s="505"/>
      <c r="K3" s="505"/>
      <c r="L3" s="505"/>
      <c r="M3" s="505"/>
    </row>
    <row r="4" spans="1:13" x14ac:dyDescent="0.25">
      <c r="B4" s="505" t="s">
        <v>582</v>
      </c>
      <c r="C4" s="505"/>
      <c r="D4" s="505"/>
      <c r="E4" s="505"/>
      <c r="F4" s="505"/>
      <c r="G4" s="505"/>
      <c r="H4" s="505"/>
      <c r="I4" s="505"/>
      <c r="J4" s="505"/>
      <c r="K4" s="505"/>
      <c r="L4" s="505"/>
      <c r="M4" s="505"/>
    </row>
    <row r="5" spans="1:13" x14ac:dyDescent="0.25">
      <c r="B5" s="506" t="s">
        <v>486</v>
      </c>
      <c r="C5" s="506"/>
      <c r="D5" s="506"/>
      <c r="E5" s="506"/>
      <c r="F5" s="506"/>
      <c r="G5" s="506"/>
      <c r="H5" s="506"/>
      <c r="I5" s="506"/>
      <c r="J5" s="506"/>
      <c r="K5" s="506"/>
      <c r="L5" s="506"/>
      <c r="M5" s="506"/>
    </row>
    <row r="6" spans="1:13" ht="15" customHeight="1" x14ac:dyDescent="0.25">
      <c r="B6" s="507" t="s">
        <v>288</v>
      </c>
      <c r="C6" s="509" t="s">
        <v>289</v>
      </c>
      <c r="D6" s="509"/>
      <c r="E6" s="509"/>
      <c r="F6" s="509"/>
      <c r="G6" s="509"/>
      <c r="H6" s="509" t="s">
        <v>290</v>
      </c>
      <c r="I6" s="509"/>
      <c r="J6" s="509"/>
      <c r="K6" s="509"/>
      <c r="L6" s="509"/>
      <c r="M6" s="510" t="s">
        <v>291</v>
      </c>
    </row>
    <row r="7" spans="1:13" ht="45" x14ac:dyDescent="0.25">
      <c r="B7" s="508"/>
      <c r="C7" s="200" t="s">
        <v>292</v>
      </c>
      <c r="D7" s="5" t="s">
        <v>293</v>
      </c>
      <c r="E7" s="5" t="s">
        <v>294</v>
      </c>
      <c r="F7" s="200" t="s">
        <v>488</v>
      </c>
      <c r="G7" s="5" t="s">
        <v>295</v>
      </c>
      <c r="H7" s="199" t="s">
        <v>296</v>
      </c>
      <c r="I7" s="199" t="s">
        <v>293</v>
      </c>
      <c r="J7" s="6" t="s">
        <v>294</v>
      </c>
      <c r="K7" s="200" t="s">
        <v>489</v>
      </c>
      <c r="L7" s="6" t="s">
        <v>297</v>
      </c>
      <c r="M7" s="511"/>
    </row>
    <row r="8" spans="1:13" x14ac:dyDescent="0.25">
      <c r="B8" s="7" t="s">
        <v>298</v>
      </c>
      <c r="C8" s="8"/>
      <c r="D8" s="8"/>
      <c r="E8" s="8"/>
      <c r="F8" s="8"/>
      <c r="G8" s="8"/>
      <c r="H8" s="9"/>
      <c r="I8" s="8"/>
      <c r="J8" s="8"/>
      <c r="K8" s="8"/>
      <c r="L8" s="8"/>
      <c r="M8" s="8"/>
    </row>
    <row r="9" spans="1:13" x14ac:dyDescent="0.25">
      <c r="B9" s="13" t="s">
        <v>639</v>
      </c>
      <c r="C9" s="11">
        <v>270840132</v>
      </c>
      <c r="D9" s="11">
        <v>12912512</v>
      </c>
      <c r="E9" s="14">
        <v>0</v>
      </c>
      <c r="F9" s="15">
        <v>0</v>
      </c>
      <c r="G9" s="11">
        <v>283752644</v>
      </c>
      <c r="H9" s="11">
        <v>-86891427</v>
      </c>
      <c r="I9" s="14">
        <v>0</v>
      </c>
      <c r="J9" s="15">
        <v>0</v>
      </c>
      <c r="K9" s="15">
        <v>-35133016</v>
      </c>
      <c r="L9" s="15">
        <v>-122024443</v>
      </c>
      <c r="M9" s="15">
        <v>161728201</v>
      </c>
    </row>
    <row r="10" spans="1:13" x14ac:dyDescent="0.25">
      <c r="B10" s="208">
        <f>+'12'!B15</f>
        <v>44926</v>
      </c>
      <c r="C10" s="16">
        <f>SUM(C9)</f>
        <v>270840132</v>
      </c>
      <c r="D10" s="16">
        <f t="shared" ref="D10:M10" si="0">SUM(D9)</f>
        <v>12912512</v>
      </c>
      <c r="E10" s="16">
        <f t="shared" si="0"/>
        <v>0</v>
      </c>
      <c r="F10" s="16">
        <f t="shared" si="0"/>
        <v>0</v>
      </c>
      <c r="G10" s="16">
        <f t="shared" si="0"/>
        <v>283752644</v>
      </c>
      <c r="H10" s="16">
        <f t="shared" si="0"/>
        <v>-86891427</v>
      </c>
      <c r="I10" s="16">
        <f t="shared" si="0"/>
        <v>0</v>
      </c>
      <c r="J10" s="16">
        <f t="shared" si="0"/>
        <v>0</v>
      </c>
      <c r="K10" s="16">
        <f t="shared" si="0"/>
        <v>-35133016</v>
      </c>
      <c r="L10" s="16">
        <f t="shared" si="0"/>
        <v>-122024443</v>
      </c>
      <c r="M10" s="16">
        <f t="shared" si="0"/>
        <v>161728201</v>
      </c>
    </row>
    <row r="11" spans="1:13" x14ac:dyDescent="0.25">
      <c r="B11" s="208">
        <f>+'12'!B16</f>
        <v>44561</v>
      </c>
      <c r="C11" s="16">
        <v>195903161</v>
      </c>
      <c r="D11" s="16">
        <v>74936971</v>
      </c>
      <c r="E11" s="16">
        <v>0</v>
      </c>
      <c r="F11" s="16">
        <v>0</v>
      </c>
      <c r="G11" s="16">
        <v>270840132</v>
      </c>
      <c r="H11" s="16">
        <v>0</v>
      </c>
      <c r="I11" s="16">
        <v>0</v>
      </c>
      <c r="J11" s="16">
        <v>0</v>
      </c>
      <c r="K11" s="16">
        <v>0</v>
      </c>
      <c r="L11" s="16">
        <v>-86891427</v>
      </c>
      <c r="M11" s="16">
        <v>183948705</v>
      </c>
    </row>
    <row r="13" spans="1:13" x14ac:dyDescent="0.25">
      <c r="K13" s="196"/>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323"/>
  <sheetViews>
    <sheetView showGridLines="0" tabSelected="1" topLeftCell="B306" zoomScaleNormal="100" workbookViewId="0">
      <selection activeCell="J321" sqref="J321"/>
    </sheetView>
  </sheetViews>
  <sheetFormatPr baseColWidth="10" defaultColWidth="11.42578125" defaultRowHeight="15" x14ac:dyDescent="0.25"/>
  <cols>
    <col min="1" max="1" width="9" style="119" bestFit="1" customWidth="1"/>
    <col min="2" max="2" width="55.140625" style="119" bestFit="1" customWidth="1"/>
    <col min="3" max="4" width="5.140625" style="119" bestFit="1" customWidth="1"/>
    <col min="5" max="6" width="11.5703125" style="119" bestFit="1" customWidth="1"/>
    <col min="7" max="7" width="27.42578125" style="119" bestFit="1" customWidth="1"/>
    <col min="8" max="8" width="7.7109375" style="119" bestFit="1" customWidth="1"/>
    <col min="9" max="9" width="22.140625" style="219" bestFit="1" customWidth="1"/>
    <col min="10" max="10" width="12.85546875" style="119" bestFit="1" customWidth="1"/>
    <col min="11" max="11" width="18.140625" style="119" bestFit="1" customWidth="1"/>
    <col min="12" max="12" width="23.42578125" style="119" bestFit="1" customWidth="1"/>
    <col min="13" max="13" width="52.5703125" style="119" bestFit="1" customWidth="1"/>
    <col min="14" max="14" width="12.85546875" style="119" bestFit="1" customWidth="1"/>
    <col min="15" max="15" width="2.85546875" style="119" customWidth="1"/>
    <col min="16" max="18" width="11.42578125" style="119"/>
    <col min="19" max="19" width="14.140625" style="119" bestFit="1" customWidth="1"/>
    <col min="20" max="16384" width="11.42578125" style="119"/>
  </cols>
  <sheetData>
    <row r="1" spans="1:14" x14ac:dyDescent="0.25">
      <c r="A1" s="1" t="s">
        <v>468</v>
      </c>
    </row>
    <row r="2" spans="1:14" x14ac:dyDescent="0.25">
      <c r="A2" s="1"/>
      <c r="B2" s="504" t="s">
        <v>362</v>
      </c>
      <c r="C2" s="504"/>
      <c r="D2" s="504"/>
      <c r="E2" s="504"/>
      <c r="F2" s="504"/>
      <c r="G2" s="504"/>
      <c r="H2" s="504"/>
      <c r="I2" s="504"/>
      <c r="J2" s="504"/>
      <c r="K2" s="504"/>
      <c r="L2" s="504"/>
      <c r="M2" s="504"/>
      <c r="N2" s="504"/>
    </row>
    <row r="3" spans="1:14" x14ac:dyDescent="0.25">
      <c r="B3" s="458" t="s">
        <v>104</v>
      </c>
      <c r="C3" s="458"/>
      <c r="D3" s="458"/>
      <c r="E3" s="458"/>
      <c r="F3" s="458"/>
      <c r="G3" s="458"/>
      <c r="H3" s="458"/>
      <c r="I3" s="458"/>
      <c r="J3" s="458"/>
      <c r="K3" s="458"/>
      <c r="L3" s="458"/>
      <c r="M3" s="458"/>
      <c r="N3" s="458"/>
    </row>
    <row r="4" spans="1:14" ht="15.75" thickBot="1" x14ac:dyDescent="0.3">
      <c r="B4" s="512" t="s">
        <v>583</v>
      </c>
      <c r="C4" s="512"/>
      <c r="D4" s="512"/>
      <c r="E4" s="512"/>
      <c r="F4" s="512"/>
      <c r="G4" s="512"/>
      <c r="H4" s="512"/>
      <c r="I4" s="512"/>
      <c r="J4" s="512"/>
      <c r="K4" s="512"/>
      <c r="L4" s="512"/>
      <c r="M4" s="512"/>
      <c r="N4" s="512"/>
    </row>
    <row r="5" spans="1:14" ht="15.75" thickBot="1" x14ac:dyDescent="0.3"/>
    <row r="6" spans="1:14" ht="15.75" thickBot="1" x14ac:dyDescent="0.3">
      <c r="B6" s="513" t="s">
        <v>299</v>
      </c>
      <c r="C6" s="514"/>
      <c r="D6" s="514"/>
      <c r="E6" s="514"/>
      <c r="F6" s="514"/>
      <c r="G6" s="514"/>
      <c r="H6" s="514"/>
      <c r="I6" s="514"/>
      <c r="J6" s="514"/>
      <c r="K6" s="514"/>
      <c r="L6" s="514"/>
      <c r="M6" s="514"/>
      <c r="N6" s="515"/>
    </row>
    <row r="7" spans="1:14" ht="15.75" thickBot="1" x14ac:dyDescent="0.3">
      <c r="B7" s="516" t="s">
        <v>300</v>
      </c>
      <c r="C7" s="518" t="s">
        <v>301</v>
      </c>
      <c r="D7" s="519"/>
      <c r="E7" s="520" t="s">
        <v>302</v>
      </c>
      <c r="F7" s="521"/>
      <c r="G7" s="516" t="s">
        <v>64</v>
      </c>
      <c r="H7" s="516" t="s">
        <v>303</v>
      </c>
      <c r="I7" s="516" t="s">
        <v>304</v>
      </c>
      <c r="J7" s="516" t="s">
        <v>305</v>
      </c>
      <c r="K7" s="516" t="s">
        <v>306</v>
      </c>
      <c r="L7" s="516" t="s">
        <v>58</v>
      </c>
      <c r="M7" s="516" t="s">
        <v>307</v>
      </c>
      <c r="N7" s="516" t="s">
        <v>308</v>
      </c>
    </row>
    <row r="8" spans="1:14" ht="34.5" customHeight="1" thickBot="1" x14ac:dyDescent="0.3">
      <c r="B8" s="517"/>
      <c r="C8" s="4" t="s">
        <v>309</v>
      </c>
      <c r="D8" s="4" t="s">
        <v>310</v>
      </c>
      <c r="E8" s="273" t="s">
        <v>309</v>
      </c>
      <c r="F8" s="272" t="s">
        <v>310</v>
      </c>
      <c r="G8" s="517"/>
      <c r="H8" s="517"/>
      <c r="I8" s="517"/>
      <c r="J8" s="517"/>
      <c r="K8" s="517"/>
      <c r="L8" s="517"/>
      <c r="M8" s="517"/>
      <c r="N8" s="517"/>
    </row>
    <row r="9" spans="1:14" x14ac:dyDescent="0.25">
      <c r="B9" s="288" t="s">
        <v>45</v>
      </c>
      <c r="C9" s="289">
        <v>1</v>
      </c>
      <c r="D9" s="289">
        <v>3</v>
      </c>
      <c r="E9" s="290">
        <v>1</v>
      </c>
      <c r="F9" s="290">
        <v>250</v>
      </c>
      <c r="G9" s="291">
        <v>250</v>
      </c>
      <c r="H9" s="292" t="s">
        <v>70</v>
      </c>
      <c r="I9" s="292">
        <v>5</v>
      </c>
      <c r="J9" s="293">
        <v>1250</v>
      </c>
      <c r="K9" s="294">
        <v>1000000</v>
      </c>
      <c r="L9" s="294">
        <v>250000000</v>
      </c>
      <c r="M9" s="295">
        <v>7.0167560133599033E-3</v>
      </c>
      <c r="N9" s="296">
        <v>1.4051732859696258E-2</v>
      </c>
    </row>
    <row r="10" spans="1:14" x14ac:dyDescent="0.25">
      <c r="B10" s="525" t="s">
        <v>43</v>
      </c>
      <c r="C10" s="36">
        <v>3</v>
      </c>
      <c r="D10" s="36">
        <v>5</v>
      </c>
      <c r="E10" s="325">
        <v>251</v>
      </c>
      <c r="F10" s="325">
        <v>500</v>
      </c>
      <c r="G10" s="526">
        <v>250</v>
      </c>
      <c r="H10" s="79" t="s">
        <v>70</v>
      </c>
      <c r="I10" s="79">
        <v>5</v>
      </c>
      <c r="J10" s="99">
        <v>1250</v>
      </c>
      <c r="K10" s="28">
        <v>1000000</v>
      </c>
      <c r="L10" s="28">
        <v>250000000</v>
      </c>
      <c r="M10" s="527">
        <v>7.0167560133599033E-3</v>
      </c>
      <c r="N10" s="528">
        <v>1.4051732859696258E-2</v>
      </c>
    </row>
    <row r="11" spans="1:14" x14ac:dyDescent="0.25">
      <c r="B11" s="525" t="s">
        <v>41</v>
      </c>
      <c r="C11" s="36">
        <v>6</v>
      </c>
      <c r="D11" s="36">
        <v>8</v>
      </c>
      <c r="E11" s="325">
        <v>501</v>
      </c>
      <c r="F11" s="325">
        <v>750</v>
      </c>
      <c r="G11" s="526">
        <v>250</v>
      </c>
      <c r="H11" s="79" t="s">
        <v>70</v>
      </c>
      <c r="I11" s="79">
        <v>5</v>
      </c>
      <c r="J11" s="99">
        <v>1250</v>
      </c>
      <c r="K11" s="28">
        <v>1000000</v>
      </c>
      <c r="L11" s="28">
        <v>250000000</v>
      </c>
      <c r="M11" s="527">
        <v>7.0167560133599033E-3</v>
      </c>
      <c r="N11" s="528">
        <v>1.4051732859696258E-2</v>
      </c>
    </row>
    <row r="12" spans="1:14" x14ac:dyDescent="0.25">
      <c r="B12" s="525" t="s">
        <v>311</v>
      </c>
      <c r="C12" s="36">
        <v>8</v>
      </c>
      <c r="D12" s="36">
        <v>10</v>
      </c>
      <c r="E12" s="325">
        <v>751</v>
      </c>
      <c r="F12" s="325">
        <v>1000</v>
      </c>
      <c r="G12" s="526">
        <v>250</v>
      </c>
      <c r="H12" s="79" t="s">
        <v>70</v>
      </c>
      <c r="I12" s="79">
        <v>5</v>
      </c>
      <c r="J12" s="99">
        <v>1250</v>
      </c>
      <c r="K12" s="28">
        <v>1000000</v>
      </c>
      <c r="L12" s="28">
        <v>250000000</v>
      </c>
      <c r="M12" s="527">
        <v>7.0167560133599033E-3</v>
      </c>
      <c r="N12" s="528">
        <v>1.4051732859696258E-2</v>
      </c>
    </row>
    <row r="13" spans="1:14" x14ac:dyDescent="0.25">
      <c r="B13" s="313" t="s">
        <v>45</v>
      </c>
      <c r="C13" s="34">
        <v>41</v>
      </c>
      <c r="D13" s="34">
        <v>45</v>
      </c>
      <c r="E13" s="297">
        <v>4001</v>
      </c>
      <c r="F13" s="297">
        <v>4500</v>
      </c>
      <c r="G13" s="314">
        <v>500</v>
      </c>
      <c r="H13" s="315" t="s">
        <v>70</v>
      </c>
      <c r="I13" s="315">
        <v>5</v>
      </c>
      <c r="J13" s="316">
        <v>2500</v>
      </c>
      <c r="K13" s="297">
        <v>1000000</v>
      </c>
      <c r="L13" s="297">
        <v>500000000</v>
      </c>
      <c r="M13" s="317">
        <v>1.4033512026719807E-2</v>
      </c>
      <c r="N13" s="318">
        <v>2.8103465719392515E-2</v>
      </c>
    </row>
    <row r="14" spans="1:14" x14ac:dyDescent="0.25">
      <c r="B14" s="313" t="s">
        <v>43</v>
      </c>
      <c r="C14" s="34">
        <v>46</v>
      </c>
      <c r="D14" s="34">
        <v>50</v>
      </c>
      <c r="E14" s="297">
        <v>4501</v>
      </c>
      <c r="F14" s="297">
        <v>5000</v>
      </c>
      <c r="G14" s="314">
        <v>500</v>
      </c>
      <c r="H14" s="315" t="s">
        <v>70</v>
      </c>
      <c r="I14" s="315">
        <v>5</v>
      </c>
      <c r="J14" s="316">
        <v>2500</v>
      </c>
      <c r="K14" s="297">
        <v>1000000</v>
      </c>
      <c r="L14" s="297">
        <v>500000000</v>
      </c>
      <c r="M14" s="317">
        <v>1.4033512026719807E-2</v>
      </c>
      <c r="N14" s="318">
        <v>2.8103465719392515E-2</v>
      </c>
    </row>
    <row r="15" spans="1:14" x14ac:dyDescent="0.25">
      <c r="B15" s="313" t="s">
        <v>41</v>
      </c>
      <c r="C15" s="34">
        <v>51</v>
      </c>
      <c r="D15" s="34">
        <v>55</v>
      </c>
      <c r="E15" s="297">
        <v>5001</v>
      </c>
      <c r="F15" s="297">
        <v>5500</v>
      </c>
      <c r="G15" s="314">
        <v>500</v>
      </c>
      <c r="H15" s="315" t="s">
        <v>70</v>
      </c>
      <c r="I15" s="315">
        <v>5</v>
      </c>
      <c r="J15" s="316">
        <v>2500</v>
      </c>
      <c r="K15" s="297">
        <v>1000000</v>
      </c>
      <c r="L15" s="297">
        <v>500000000</v>
      </c>
      <c r="M15" s="317">
        <v>1.4033512026719807E-2</v>
      </c>
      <c r="N15" s="318">
        <v>2.8103465719392515E-2</v>
      </c>
    </row>
    <row r="16" spans="1:14" x14ac:dyDescent="0.25">
      <c r="B16" s="313" t="s">
        <v>311</v>
      </c>
      <c r="C16" s="34">
        <v>56</v>
      </c>
      <c r="D16" s="34">
        <v>60</v>
      </c>
      <c r="E16" s="297">
        <v>5501</v>
      </c>
      <c r="F16" s="297">
        <v>6000</v>
      </c>
      <c r="G16" s="314">
        <v>500</v>
      </c>
      <c r="H16" s="315" t="s">
        <v>70</v>
      </c>
      <c r="I16" s="315">
        <v>5</v>
      </c>
      <c r="J16" s="316">
        <v>2500</v>
      </c>
      <c r="K16" s="297">
        <v>1000000</v>
      </c>
      <c r="L16" s="297">
        <v>500000000</v>
      </c>
      <c r="M16" s="317">
        <v>1.4033512026719807E-2</v>
      </c>
      <c r="N16" s="319">
        <v>2.8103465719392515E-2</v>
      </c>
    </row>
    <row r="17" spans="2:14" x14ac:dyDescent="0.25">
      <c r="B17" s="313" t="s">
        <v>45</v>
      </c>
      <c r="C17" s="34">
        <v>61</v>
      </c>
      <c r="D17" s="34">
        <v>63</v>
      </c>
      <c r="E17" s="297">
        <v>6001</v>
      </c>
      <c r="F17" s="297">
        <v>6250</v>
      </c>
      <c r="G17" s="314">
        <v>250</v>
      </c>
      <c r="H17" s="315" t="s">
        <v>70</v>
      </c>
      <c r="I17" s="315">
        <v>5</v>
      </c>
      <c r="J17" s="316">
        <v>1250</v>
      </c>
      <c r="K17" s="297">
        <v>1000000</v>
      </c>
      <c r="L17" s="297">
        <v>250000000</v>
      </c>
      <c r="M17" s="317">
        <v>7.0167560133599033E-3</v>
      </c>
      <c r="N17" s="318">
        <v>1.4051732859696258E-2</v>
      </c>
    </row>
    <row r="18" spans="2:14" x14ac:dyDescent="0.25">
      <c r="B18" s="313" t="s">
        <v>43</v>
      </c>
      <c r="C18" s="34">
        <v>63</v>
      </c>
      <c r="D18" s="34">
        <v>65</v>
      </c>
      <c r="E18" s="297">
        <v>6251</v>
      </c>
      <c r="F18" s="297">
        <v>6500</v>
      </c>
      <c r="G18" s="314">
        <v>250</v>
      </c>
      <c r="H18" s="315" t="s">
        <v>70</v>
      </c>
      <c r="I18" s="315">
        <v>5</v>
      </c>
      <c r="J18" s="316">
        <v>1250</v>
      </c>
      <c r="K18" s="297">
        <v>1000000</v>
      </c>
      <c r="L18" s="297">
        <v>250000000</v>
      </c>
      <c r="M18" s="317">
        <v>7.0167560133599033E-3</v>
      </c>
      <c r="N18" s="318">
        <v>1.4051732859696258E-2</v>
      </c>
    </row>
    <row r="19" spans="2:14" x14ac:dyDescent="0.25">
      <c r="B19" s="313" t="s">
        <v>41</v>
      </c>
      <c r="C19" s="34">
        <v>66</v>
      </c>
      <c r="D19" s="34">
        <v>68</v>
      </c>
      <c r="E19" s="297">
        <v>6501</v>
      </c>
      <c r="F19" s="297">
        <v>6750</v>
      </c>
      <c r="G19" s="314">
        <v>250</v>
      </c>
      <c r="H19" s="315" t="s">
        <v>70</v>
      </c>
      <c r="I19" s="315">
        <v>5</v>
      </c>
      <c r="J19" s="316">
        <v>1250</v>
      </c>
      <c r="K19" s="297">
        <v>1000000</v>
      </c>
      <c r="L19" s="297">
        <v>250000000</v>
      </c>
      <c r="M19" s="317">
        <v>7.0167560133599033E-3</v>
      </c>
      <c r="N19" s="318">
        <v>1.4051732859696258E-2</v>
      </c>
    </row>
    <row r="20" spans="2:14" x14ac:dyDescent="0.25">
      <c r="B20" s="313" t="s">
        <v>311</v>
      </c>
      <c r="C20" s="34">
        <v>68</v>
      </c>
      <c r="D20" s="34">
        <v>70</v>
      </c>
      <c r="E20" s="297">
        <v>6751</v>
      </c>
      <c r="F20" s="297">
        <v>7000</v>
      </c>
      <c r="G20" s="314">
        <v>250</v>
      </c>
      <c r="H20" s="315" t="s">
        <v>70</v>
      </c>
      <c r="I20" s="315">
        <v>5</v>
      </c>
      <c r="J20" s="316">
        <v>1250</v>
      </c>
      <c r="K20" s="297">
        <v>1000000</v>
      </c>
      <c r="L20" s="297">
        <v>250000000</v>
      </c>
      <c r="M20" s="317">
        <v>7.0167560133599033E-3</v>
      </c>
      <c r="N20" s="319">
        <v>1.4051732859696258E-2</v>
      </c>
    </row>
    <row r="21" spans="2:14" x14ac:dyDescent="0.25">
      <c r="B21" s="313" t="s">
        <v>312</v>
      </c>
      <c r="C21" s="34">
        <v>31</v>
      </c>
      <c r="D21" s="34">
        <v>31</v>
      </c>
      <c r="E21" s="297">
        <v>3001</v>
      </c>
      <c r="F21" s="297">
        <v>3075</v>
      </c>
      <c r="G21" s="314">
        <v>75</v>
      </c>
      <c r="H21" s="315" t="s">
        <v>71</v>
      </c>
      <c r="I21" s="315">
        <v>1</v>
      </c>
      <c r="J21" s="316">
        <v>75</v>
      </c>
      <c r="K21" s="297">
        <v>1000000</v>
      </c>
      <c r="L21" s="297">
        <v>75000000</v>
      </c>
      <c r="M21" s="317">
        <v>2.1050268040079712E-3</v>
      </c>
      <c r="N21" s="318">
        <v>8.4310397158177542E-4</v>
      </c>
    </row>
    <row r="22" spans="2:14" x14ac:dyDescent="0.25">
      <c r="B22" s="313" t="s">
        <v>313</v>
      </c>
      <c r="C22" s="34">
        <v>31</v>
      </c>
      <c r="D22" s="34">
        <v>32</v>
      </c>
      <c r="E22" s="297">
        <v>3076</v>
      </c>
      <c r="F22" s="297">
        <v>3113</v>
      </c>
      <c r="G22" s="314">
        <v>38</v>
      </c>
      <c r="H22" s="315" t="s">
        <v>71</v>
      </c>
      <c r="I22" s="315">
        <v>1</v>
      </c>
      <c r="J22" s="316">
        <v>38</v>
      </c>
      <c r="K22" s="297">
        <v>1000000</v>
      </c>
      <c r="L22" s="297">
        <v>38000000</v>
      </c>
      <c r="M22" s="317">
        <v>1.0665469140307053E-3</v>
      </c>
      <c r="N22" s="318">
        <v>4.2717267893476623E-4</v>
      </c>
    </row>
    <row r="23" spans="2:14" x14ac:dyDescent="0.25">
      <c r="B23" s="313" t="s">
        <v>43</v>
      </c>
      <c r="C23" s="34">
        <v>32</v>
      </c>
      <c r="D23" s="34">
        <v>32</v>
      </c>
      <c r="E23" s="297">
        <v>3114</v>
      </c>
      <c r="F23" s="297">
        <v>3171</v>
      </c>
      <c r="G23" s="314">
        <v>58</v>
      </c>
      <c r="H23" s="315" t="s">
        <v>71</v>
      </c>
      <c r="I23" s="315">
        <v>1</v>
      </c>
      <c r="J23" s="316">
        <v>58</v>
      </c>
      <c r="K23" s="297">
        <v>1000000</v>
      </c>
      <c r="L23" s="297">
        <v>58000000</v>
      </c>
      <c r="M23" s="317">
        <v>1.6278873950994976E-3</v>
      </c>
      <c r="N23" s="318">
        <v>6.5200040468990639E-4</v>
      </c>
    </row>
    <row r="24" spans="2:14" x14ac:dyDescent="0.25">
      <c r="B24" s="313" t="s">
        <v>41</v>
      </c>
      <c r="C24" s="34">
        <v>32</v>
      </c>
      <c r="D24" s="34">
        <v>32</v>
      </c>
      <c r="E24" s="297">
        <v>3172</v>
      </c>
      <c r="F24" s="297">
        <v>3188</v>
      </c>
      <c r="G24" s="314">
        <v>17</v>
      </c>
      <c r="H24" s="315" t="s">
        <v>71</v>
      </c>
      <c r="I24" s="315">
        <v>1</v>
      </c>
      <c r="J24" s="316">
        <v>17</v>
      </c>
      <c r="K24" s="297">
        <v>1000000</v>
      </c>
      <c r="L24" s="297">
        <v>17000000</v>
      </c>
      <c r="M24" s="317">
        <v>4.7713940890847345E-4</v>
      </c>
      <c r="N24" s="318">
        <v>1.9110356689186912E-4</v>
      </c>
    </row>
    <row r="25" spans="2:14" x14ac:dyDescent="0.25">
      <c r="B25" s="313" t="s">
        <v>315</v>
      </c>
      <c r="C25" s="34">
        <v>32</v>
      </c>
      <c r="D25" s="34">
        <v>33</v>
      </c>
      <c r="E25" s="297">
        <v>3189</v>
      </c>
      <c r="F25" s="297">
        <v>3213</v>
      </c>
      <c r="G25" s="314">
        <v>25</v>
      </c>
      <c r="H25" s="315" t="s">
        <v>71</v>
      </c>
      <c r="I25" s="315">
        <v>1</v>
      </c>
      <c r="J25" s="316">
        <v>25</v>
      </c>
      <c r="K25" s="297">
        <v>1000000</v>
      </c>
      <c r="L25" s="297">
        <v>25000000</v>
      </c>
      <c r="M25" s="317">
        <v>7.0167560133599035E-4</v>
      </c>
      <c r="N25" s="318">
        <v>2.8103465719392514E-4</v>
      </c>
    </row>
    <row r="26" spans="2:14" x14ac:dyDescent="0.25">
      <c r="B26" s="313" t="s">
        <v>316</v>
      </c>
      <c r="C26" s="34">
        <v>33</v>
      </c>
      <c r="D26" s="34">
        <v>33</v>
      </c>
      <c r="E26" s="297">
        <v>3214</v>
      </c>
      <c r="F26" s="297">
        <v>3288</v>
      </c>
      <c r="G26" s="314">
        <v>75</v>
      </c>
      <c r="H26" s="315" t="s">
        <v>71</v>
      </c>
      <c r="I26" s="315">
        <v>1</v>
      </c>
      <c r="J26" s="316">
        <v>75</v>
      </c>
      <c r="K26" s="297">
        <v>1000000</v>
      </c>
      <c r="L26" s="297">
        <v>75000000</v>
      </c>
      <c r="M26" s="317">
        <v>2.1050268040079712E-3</v>
      </c>
      <c r="N26" s="318">
        <v>8.4310397158177542E-4</v>
      </c>
    </row>
    <row r="27" spans="2:14" x14ac:dyDescent="0.25">
      <c r="B27" s="313" t="s">
        <v>317</v>
      </c>
      <c r="C27" s="34">
        <v>33</v>
      </c>
      <c r="D27" s="34">
        <v>34</v>
      </c>
      <c r="E27" s="297">
        <v>3289</v>
      </c>
      <c r="F27" s="297">
        <v>3338</v>
      </c>
      <c r="G27" s="314">
        <v>50</v>
      </c>
      <c r="H27" s="315" t="s">
        <v>71</v>
      </c>
      <c r="I27" s="315">
        <v>1</v>
      </c>
      <c r="J27" s="316">
        <v>50</v>
      </c>
      <c r="K27" s="297">
        <v>1000000</v>
      </c>
      <c r="L27" s="297">
        <v>50000000</v>
      </c>
      <c r="M27" s="317">
        <v>1.4033512026719807E-3</v>
      </c>
      <c r="N27" s="318">
        <v>5.6206931438785028E-4</v>
      </c>
    </row>
    <row r="28" spans="2:14" x14ac:dyDescent="0.25">
      <c r="B28" s="313" t="s">
        <v>318</v>
      </c>
      <c r="C28" s="34">
        <v>34</v>
      </c>
      <c r="D28" s="34">
        <v>35</v>
      </c>
      <c r="E28" s="297">
        <v>3339</v>
      </c>
      <c r="F28" s="297">
        <v>3458</v>
      </c>
      <c r="G28" s="314">
        <v>120</v>
      </c>
      <c r="H28" s="315" t="s">
        <v>71</v>
      </c>
      <c r="I28" s="315">
        <v>1</v>
      </c>
      <c r="J28" s="316">
        <v>120</v>
      </c>
      <c r="K28" s="297">
        <v>1000000</v>
      </c>
      <c r="L28" s="297">
        <v>120000000</v>
      </c>
      <c r="M28" s="317">
        <v>3.3680428864127539E-3</v>
      </c>
      <c r="N28" s="318">
        <v>1.3489663545308407E-3</v>
      </c>
    </row>
    <row r="29" spans="2:14" x14ac:dyDescent="0.25">
      <c r="B29" s="313" t="s">
        <v>319</v>
      </c>
      <c r="C29" s="34">
        <v>35</v>
      </c>
      <c r="D29" s="34">
        <v>36</v>
      </c>
      <c r="E29" s="297">
        <v>3459</v>
      </c>
      <c r="F29" s="297">
        <v>3521</v>
      </c>
      <c r="G29" s="314">
        <v>63</v>
      </c>
      <c r="H29" s="315" t="s">
        <v>71</v>
      </c>
      <c r="I29" s="315">
        <v>1</v>
      </c>
      <c r="J29" s="316">
        <v>63</v>
      </c>
      <c r="K29" s="297">
        <v>1000000</v>
      </c>
      <c r="L29" s="297">
        <v>63000000</v>
      </c>
      <c r="M29" s="317">
        <v>1.7682225153666956E-3</v>
      </c>
      <c r="N29" s="318">
        <v>7.0820733612869137E-4</v>
      </c>
    </row>
    <row r="30" spans="2:14" x14ac:dyDescent="0.25">
      <c r="B30" s="313" t="s">
        <v>50</v>
      </c>
      <c r="C30" s="34">
        <v>36</v>
      </c>
      <c r="D30" s="34">
        <v>36</v>
      </c>
      <c r="E30" s="297">
        <v>3522</v>
      </c>
      <c r="F30" s="297">
        <v>3571</v>
      </c>
      <c r="G30" s="314">
        <v>50</v>
      </c>
      <c r="H30" s="315" t="s">
        <v>71</v>
      </c>
      <c r="I30" s="315">
        <v>1</v>
      </c>
      <c r="J30" s="316">
        <v>50</v>
      </c>
      <c r="K30" s="297">
        <v>1000000</v>
      </c>
      <c r="L30" s="297">
        <v>50000000</v>
      </c>
      <c r="M30" s="317">
        <v>1.4033512026719807E-3</v>
      </c>
      <c r="N30" s="318">
        <v>5.6206931438785028E-4</v>
      </c>
    </row>
    <row r="31" spans="2:14" x14ac:dyDescent="0.25">
      <c r="B31" s="313" t="s">
        <v>320</v>
      </c>
      <c r="C31" s="34">
        <v>36</v>
      </c>
      <c r="D31" s="34">
        <v>37</v>
      </c>
      <c r="E31" s="297">
        <v>3572</v>
      </c>
      <c r="F31" s="297">
        <v>3671</v>
      </c>
      <c r="G31" s="314">
        <v>100</v>
      </c>
      <c r="H31" s="315" t="s">
        <v>71</v>
      </c>
      <c r="I31" s="315">
        <v>1</v>
      </c>
      <c r="J31" s="316">
        <v>100</v>
      </c>
      <c r="K31" s="297">
        <v>1000000</v>
      </c>
      <c r="L31" s="297">
        <v>100000000</v>
      </c>
      <c r="M31" s="317">
        <v>2.8067024053439614E-3</v>
      </c>
      <c r="N31" s="318">
        <v>1.1241386287757006E-3</v>
      </c>
    </row>
    <row r="32" spans="2:14" x14ac:dyDescent="0.25">
      <c r="B32" s="313" t="s">
        <v>321</v>
      </c>
      <c r="C32" s="34">
        <v>37</v>
      </c>
      <c r="D32" s="34">
        <v>40</v>
      </c>
      <c r="E32" s="297">
        <v>3672</v>
      </c>
      <c r="F32" s="297">
        <v>3921</v>
      </c>
      <c r="G32" s="314">
        <v>250</v>
      </c>
      <c r="H32" s="315" t="s">
        <v>71</v>
      </c>
      <c r="I32" s="315">
        <v>1</v>
      </c>
      <c r="J32" s="316">
        <v>250</v>
      </c>
      <c r="K32" s="297">
        <v>1000000</v>
      </c>
      <c r="L32" s="297">
        <v>250000000</v>
      </c>
      <c r="M32" s="317">
        <v>7.0167560133599033E-3</v>
      </c>
      <c r="N32" s="318">
        <v>2.8103465719392516E-3</v>
      </c>
    </row>
    <row r="33" spans="2:14" x14ac:dyDescent="0.25">
      <c r="B33" s="313" t="s">
        <v>322</v>
      </c>
      <c r="C33" s="34">
        <v>40</v>
      </c>
      <c r="D33" s="34">
        <v>40</v>
      </c>
      <c r="E33" s="297">
        <v>3922</v>
      </c>
      <c r="F33" s="297">
        <v>3971</v>
      </c>
      <c r="G33" s="314">
        <v>50</v>
      </c>
      <c r="H33" s="315" t="s">
        <v>71</v>
      </c>
      <c r="I33" s="315">
        <v>1</v>
      </c>
      <c r="J33" s="316">
        <v>50</v>
      </c>
      <c r="K33" s="297">
        <v>1000000</v>
      </c>
      <c r="L33" s="297">
        <v>50000000</v>
      </c>
      <c r="M33" s="317">
        <v>1.4033512026719807E-3</v>
      </c>
      <c r="N33" s="318">
        <v>5.6206931438785028E-4</v>
      </c>
    </row>
    <row r="34" spans="2:14" x14ac:dyDescent="0.25">
      <c r="B34" s="313" t="s">
        <v>323</v>
      </c>
      <c r="C34" s="34">
        <v>40</v>
      </c>
      <c r="D34" s="34">
        <v>40</v>
      </c>
      <c r="E34" s="297">
        <v>3972</v>
      </c>
      <c r="F34" s="297">
        <v>3986</v>
      </c>
      <c r="G34" s="314">
        <v>15</v>
      </c>
      <c r="H34" s="315" t="s">
        <v>71</v>
      </c>
      <c r="I34" s="315">
        <v>1</v>
      </c>
      <c r="J34" s="316">
        <v>15</v>
      </c>
      <c r="K34" s="297">
        <v>1000000</v>
      </c>
      <c r="L34" s="297">
        <v>15000000</v>
      </c>
      <c r="M34" s="317">
        <v>4.2100536080159423E-4</v>
      </c>
      <c r="N34" s="318">
        <v>1.6862079431635509E-4</v>
      </c>
    </row>
    <row r="35" spans="2:14" x14ac:dyDescent="0.25">
      <c r="B35" s="313" t="s">
        <v>240</v>
      </c>
      <c r="C35" s="34">
        <v>40</v>
      </c>
      <c r="D35" s="34">
        <v>40</v>
      </c>
      <c r="E35" s="297">
        <v>3987</v>
      </c>
      <c r="F35" s="297">
        <v>3991</v>
      </c>
      <c r="G35" s="314">
        <v>5</v>
      </c>
      <c r="H35" s="315" t="s">
        <v>71</v>
      </c>
      <c r="I35" s="315">
        <v>1</v>
      </c>
      <c r="J35" s="316">
        <v>5</v>
      </c>
      <c r="K35" s="297">
        <v>1000000</v>
      </c>
      <c r="L35" s="297">
        <v>5000000</v>
      </c>
      <c r="M35" s="317">
        <v>1.4033512026719806E-4</v>
      </c>
      <c r="N35" s="318">
        <v>5.6206931438785032E-5</v>
      </c>
    </row>
    <row r="36" spans="2:14" x14ac:dyDescent="0.25">
      <c r="B36" s="313" t="s">
        <v>51</v>
      </c>
      <c r="C36" s="34">
        <v>40</v>
      </c>
      <c r="D36" s="34">
        <v>40</v>
      </c>
      <c r="E36" s="297">
        <v>3992</v>
      </c>
      <c r="F36" s="297">
        <v>3996</v>
      </c>
      <c r="G36" s="314">
        <v>5</v>
      </c>
      <c r="H36" s="315" t="s">
        <v>71</v>
      </c>
      <c r="I36" s="315">
        <v>1</v>
      </c>
      <c r="J36" s="316">
        <v>5</v>
      </c>
      <c r="K36" s="297">
        <v>1000000</v>
      </c>
      <c r="L36" s="297">
        <v>5000000</v>
      </c>
      <c r="M36" s="317">
        <v>1.4033512026719806E-4</v>
      </c>
      <c r="N36" s="318">
        <v>5.6206931438785032E-5</v>
      </c>
    </row>
    <row r="37" spans="2:14" x14ac:dyDescent="0.25">
      <c r="B37" s="313" t="s">
        <v>53</v>
      </c>
      <c r="C37" s="34">
        <v>40</v>
      </c>
      <c r="D37" s="34">
        <v>40</v>
      </c>
      <c r="E37" s="297">
        <v>3997</v>
      </c>
      <c r="F37" s="297">
        <v>4000</v>
      </c>
      <c r="G37" s="314">
        <v>4</v>
      </c>
      <c r="H37" s="315" t="s">
        <v>71</v>
      </c>
      <c r="I37" s="315">
        <v>1</v>
      </c>
      <c r="J37" s="316">
        <v>4</v>
      </c>
      <c r="K37" s="297">
        <v>1000000</v>
      </c>
      <c r="L37" s="297">
        <v>4000000</v>
      </c>
      <c r="M37" s="317">
        <v>1.1226809621375845E-4</v>
      </c>
      <c r="N37" s="318">
        <v>4.4965545151028026E-5</v>
      </c>
    </row>
    <row r="38" spans="2:14" x14ac:dyDescent="0.25">
      <c r="B38" s="313" t="s">
        <v>322</v>
      </c>
      <c r="C38" s="34">
        <v>91</v>
      </c>
      <c r="D38" s="34">
        <v>91</v>
      </c>
      <c r="E38" s="297">
        <v>9001</v>
      </c>
      <c r="F38" s="297">
        <v>9077</v>
      </c>
      <c r="G38" s="314">
        <v>77</v>
      </c>
      <c r="H38" s="315" t="s">
        <v>71</v>
      </c>
      <c r="I38" s="315">
        <v>1</v>
      </c>
      <c r="J38" s="316">
        <v>77</v>
      </c>
      <c r="K38" s="297">
        <v>1000000</v>
      </c>
      <c r="L38" s="297">
        <v>77000000</v>
      </c>
      <c r="M38" s="317">
        <v>2.1611608521148501E-3</v>
      </c>
      <c r="N38" s="318">
        <v>8.655867441572895E-4</v>
      </c>
    </row>
    <row r="39" spans="2:14" x14ac:dyDescent="0.25">
      <c r="B39" s="313" t="s">
        <v>41</v>
      </c>
      <c r="C39" s="34">
        <v>91</v>
      </c>
      <c r="D39" s="34">
        <v>92</v>
      </c>
      <c r="E39" s="297">
        <v>9078</v>
      </c>
      <c r="F39" s="297">
        <v>9118</v>
      </c>
      <c r="G39" s="314">
        <v>41</v>
      </c>
      <c r="H39" s="315" t="s">
        <v>71</v>
      </c>
      <c r="I39" s="315">
        <v>1</v>
      </c>
      <c r="J39" s="316">
        <v>41</v>
      </c>
      <c r="K39" s="297">
        <v>1000000</v>
      </c>
      <c r="L39" s="297">
        <v>41000000</v>
      </c>
      <c r="M39" s="317">
        <v>1.1507479861910242E-3</v>
      </c>
      <c r="N39" s="318">
        <v>4.6089683779803724E-4</v>
      </c>
    </row>
    <row r="40" spans="2:14" x14ac:dyDescent="0.25">
      <c r="B40" s="313" t="s">
        <v>45</v>
      </c>
      <c r="C40" s="34">
        <v>92</v>
      </c>
      <c r="D40" s="34">
        <v>92</v>
      </c>
      <c r="E40" s="297">
        <v>9119</v>
      </c>
      <c r="F40" s="297">
        <v>9127</v>
      </c>
      <c r="G40" s="314">
        <v>9</v>
      </c>
      <c r="H40" s="315" t="s">
        <v>71</v>
      </c>
      <c r="I40" s="315">
        <v>1</v>
      </c>
      <c r="J40" s="316">
        <v>9</v>
      </c>
      <c r="K40" s="297">
        <v>1000000</v>
      </c>
      <c r="L40" s="297">
        <v>9000000</v>
      </c>
      <c r="M40" s="317">
        <v>2.5260321648095654E-4</v>
      </c>
      <c r="N40" s="318">
        <v>1.0117247658981305E-4</v>
      </c>
    </row>
    <row r="41" spans="2:14" x14ac:dyDescent="0.25">
      <c r="B41" s="313" t="s">
        <v>324</v>
      </c>
      <c r="C41" s="34">
        <v>92</v>
      </c>
      <c r="D41" s="34">
        <v>92</v>
      </c>
      <c r="E41" s="297">
        <v>9128</v>
      </c>
      <c r="F41" s="297">
        <v>9152</v>
      </c>
      <c r="G41" s="314">
        <v>25</v>
      </c>
      <c r="H41" s="315" t="s">
        <v>71</v>
      </c>
      <c r="I41" s="315">
        <v>1</v>
      </c>
      <c r="J41" s="316">
        <v>25</v>
      </c>
      <c r="K41" s="297">
        <v>1000000</v>
      </c>
      <c r="L41" s="297">
        <v>25000000</v>
      </c>
      <c r="M41" s="317">
        <v>7.0167560133599035E-4</v>
      </c>
      <c r="N41" s="318">
        <v>2.8103465719392514E-4</v>
      </c>
    </row>
    <row r="42" spans="2:14" x14ac:dyDescent="0.25">
      <c r="B42" s="313" t="s">
        <v>325</v>
      </c>
      <c r="C42" s="34">
        <v>92</v>
      </c>
      <c r="D42" s="34">
        <v>92</v>
      </c>
      <c r="E42" s="297">
        <v>9153</v>
      </c>
      <c r="F42" s="297">
        <v>9187</v>
      </c>
      <c r="G42" s="314">
        <v>35</v>
      </c>
      <c r="H42" s="315" t="s">
        <v>71</v>
      </c>
      <c r="I42" s="315">
        <v>1</v>
      </c>
      <c r="J42" s="316">
        <v>35</v>
      </c>
      <c r="K42" s="297">
        <v>1000000</v>
      </c>
      <c r="L42" s="297">
        <v>35000000</v>
      </c>
      <c r="M42" s="317">
        <v>9.8234584187038647E-4</v>
      </c>
      <c r="N42" s="318">
        <v>3.9344852007149522E-4</v>
      </c>
    </row>
    <row r="43" spans="2:14" x14ac:dyDescent="0.25">
      <c r="B43" s="313" t="s">
        <v>317</v>
      </c>
      <c r="C43" s="34">
        <v>92</v>
      </c>
      <c r="D43" s="34">
        <v>93</v>
      </c>
      <c r="E43" s="297">
        <v>9188</v>
      </c>
      <c r="F43" s="297">
        <v>9217</v>
      </c>
      <c r="G43" s="314">
        <v>30</v>
      </c>
      <c r="H43" s="315" t="s">
        <v>71</v>
      </c>
      <c r="I43" s="315">
        <v>1</v>
      </c>
      <c r="J43" s="316">
        <v>30</v>
      </c>
      <c r="K43" s="297">
        <v>1000000</v>
      </c>
      <c r="L43" s="297">
        <v>30000000</v>
      </c>
      <c r="M43" s="317">
        <v>8.4201072160318847E-4</v>
      </c>
      <c r="N43" s="319">
        <v>3.3724158863271018E-4</v>
      </c>
    </row>
    <row r="44" spans="2:14" x14ac:dyDescent="0.25">
      <c r="B44" s="313" t="s">
        <v>321</v>
      </c>
      <c r="C44" s="34">
        <v>93</v>
      </c>
      <c r="D44" s="34">
        <v>93</v>
      </c>
      <c r="E44" s="297">
        <v>9218</v>
      </c>
      <c r="F44" s="297">
        <v>9272</v>
      </c>
      <c r="G44" s="314">
        <v>55</v>
      </c>
      <c r="H44" s="315" t="s">
        <v>71</v>
      </c>
      <c r="I44" s="315">
        <v>1</v>
      </c>
      <c r="J44" s="316">
        <v>55</v>
      </c>
      <c r="K44" s="297">
        <v>1000000</v>
      </c>
      <c r="L44" s="297">
        <v>55000000</v>
      </c>
      <c r="M44" s="317">
        <v>1.5436863229391787E-3</v>
      </c>
      <c r="N44" s="318">
        <v>6.1827624582663538E-4</v>
      </c>
    </row>
    <row r="45" spans="2:14" x14ac:dyDescent="0.25">
      <c r="B45" s="313" t="s">
        <v>316</v>
      </c>
      <c r="C45" s="34">
        <v>93</v>
      </c>
      <c r="D45" s="34">
        <v>94</v>
      </c>
      <c r="E45" s="297">
        <v>9273</v>
      </c>
      <c r="F45" s="297">
        <v>9322</v>
      </c>
      <c r="G45" s="314">
        <v>50</v>
      </c>
      <c r="H45" s="315" t="s">
        <v>71</v>
      </c>
      <c r="I45" s="315">
        <v>1</v>
      </c>
      <c r="J45" s="316">
        <v>50</v>
      </c>
      <c r="K45" s="297">
        <v>1000000</v>
      </c>
      <c r="L45" s="297">
        <v>50000000</v>
      </c>
      <c r="M45" s="317">
        <v>1.4033512026719807E-3</v>
      </c>
      <c r="N45" s="318">
        <v>5.6206931438785028E-4</v>
      </c>
    </row>
    <row r="46" spans="2:14" x14ac:dyDescent="0.25">
      <c r="B46" s="313" t="s">
        <v>315</v>
      </c>
      <c r="C46" s="34">
        <v>94</v>
      </c>
      <c r="D46" s="34">
        <v>94</v>
      </c>
      <c r="E46" s="297">
        <v>9323</v>
      </c>
      <c r="F46" s="297">
        <v>9385</v>
      </c>
      <c r="G46" s="314">
        <v>63</v>
      </c>
      <c r="H46" s="315" t="s">
        <v>71</v>
      </c>
      <c r="I46" s="315">
        <v>1</v>
      </c>
      <c r="J46" s="316">
        <v>63</v>
      </c>
      <c r="K46" s="297">
        <v>1000000</v>
      </c>
      <c r="L46" s="297">
        <v>63000000</v>
      </c>
      <c r="M46" s="317">
        <v>1.7682225153666956E-3</v>
      </c>
      <c r="N46" s="318">
        <v>7.0820733612869137E-4</v>
      </c>
    </row>
    <row r="47" spans="2:14" x14ac:dyDescent="0.25">
      <c r="B47" s="313" t="s">
        <v>326</v>
      </c>
      <c r="C47" s="34">
        <v>94</v>
      </c>
      <c r="D47" s="34">
        <v>94</v>
      </c>
      <c r="E47" s="297">
        <v>9386</v>
      </c>
      <c r="F47" s="297">
        <v>9400</v>
      </c>
      <c r="G47" s="314">
        <v>15</v>
      </c>
      <c r="H47" s="315" t="s">
        <v>71</v>
      </c>
      <c r="I47" s="315">
        <v>1</v>
      </c>
      <c r="J47" s="316">
        <v>15</v>
      </c>
      <c r="K47" s="297">
        <v>1000000</v>
      </c>
      <c r="L47" s="297">
        <v>15000000</v>
      </c>
      <c r="M47" s="317">
        <v>4.2100536080159423E-4</v>
      </c>
      <c r="N47" s="318">
        <v>1.6862079431635509E-4</v>
      </c>
    </row>
    <row r="48" spans="2:14" x14ac:dyDescent="0.25">
      <c r="B48" s="313" t="s">
        <v>320</v>
      </c>
      <c r="C48" s="34">
        <v>95</v>
      </c>
      <c r="D48" s="34">
        <v>95</v>
      </c>
      <c r="E48" s="297">
        <v>9401</v>
      </c>
      <c r="F48" s="297">
        <v>9500</v>
      </c>
      <c r="G48" s="314">
        <v>100</v>
      </c>
      <c r="H48" s="315" t="s">
        <v>71</v>
      </c>
      <c r="I48" s="315">
        <v>1</v>
      </c>
      <c r="J48" s="316">
        <v>100</v>
      </c>
      <c r="K48" s="297">
        <v>1000000</v>
      </c>
      <c r="L48" s="297">
        <v>100000000</v>
      </c>
      <c r="M48" s="317">
        <v>2.8067024053439614E-3</v>
      </c>
      <c r="N48" s="318">
        <v>1.1241386287757006E-3</v>
      </c>
    </row>
    <row r="49" spans="2:14" x14ac:dyDescent="0.25">
      <c r="B49" s="313" t="s">
        <v>313</v>
      </c>
      <c r="C49" s="34">
        <v>96</v>
      </c>
      <c r="D49" s="34">
        <v>96</v>
      </c>
      <c r="E49" s="297">
        <v>9501</v>
      </c>
      <c r="F49" s="297">
        <v>9520</v>
      </c>
      <c r="G49" s="314">
        <v>20</v>
      </c>
      <c r="H49" s="315" t="s">
        <v>71</v>
      </c>
      <c r="I49" s="315">
        <v>1</v>
      </c>
      <c r="J49" s="316">
        <v>20</v>
      </c>
      <c r="K49" s="297">
        <v>1000000</v>
      </c>
      <c r="L49" s="297">
        <v>20000000</v>
      </c>
      <c r="M49" s="317">
        <v>5.6134048106879224E-4</v>
      </c>
      <c r="N49" s="318">
        <v>2.2482772575514013E-4</v>
      </c>
    </row>
    <row r="50" spans="2:14" x14ac:dyDescent="0.25">
      <c r="B50" s="313" t="s">
        <v>318</v>
      </c>
      <c r="C50" s="34">
        <v>96</v>
      </c>
      <c r="D50" s="34">
        <v>96</v>
      </c>
      <c r="E50" s="297">
        <v>9521</v>
      </c>
      <c r="F50" s="297">
        <v>9584</v>
      </c>
      <c r="G50" s="314">
        <v>64</v>
      </c>
      <c r="H50" s="315" t="s">
        <v>71</v>
      </c>
      <c r="I50" s="315">
        <v>1</v>
      </c>
      <c r="J50" s="316">
        <v>64</v>
      </c>
      <c r="K50" s="297">
        <v>1000000</v>
      </c>
      <c r="L50" s="297">
        <v>64000000</v>
      </c>
      <c r="M50" s="317">
        <v>1.7962895394201353E-3</v>
      </c>
      <c r="N50" s="318">
        <v>7.1944872241644841E-4</v>
      </c>
    </row>
    <row r="51" spans="2:14" x14ac:dyDescent="0.25">
      <c r="B51" s="313" t="s">
        <v>683</v>
      </c>
      <c r="C51" s="34">
        <v>96</v>
      </c>
      <c r="D51" s="34">
        <v>96</v>
      </c>
      <c r="E51" s="297">
        <v>9585</v>
      </c>
      <c r="F51" s="297">
        <v>9587</v>
      </c>
      <c r="G51" s="314">
        <v>3</v>
      </c>
      <c r="H51" s="315" t="s">
        <v>71</v>
      </c>
      <c r="I51" s="315">
        <v>1</v>
      </c>
      <c r="J51" s="316">
        <v>3</v>
      </c>
      <c r="K51" s="297">
        <v>1000000</v>
      </c>
      <c r="L51" s="297">
        <v>3000000</v>
      </c>
      <c r="M51" s="317">
        <v>8.4201072160318847E-5</v>
      </c>
      <c r="N51" s="318">
        <v>3.3724158863271019E-5</v>
      </c>
    </row>
    <row r="52" spans="2:14" x14ac:dyDescent="0.25">
      <c r="B52" s="313" t="s">
        <v>521</v>
      </c>
      <c r="C52" s="34">
        <v>96</v>
      </c>
      <c r="D52" s="34">
        <v>96</v>
      </c>
      <c r="E52" s="297">
        <v>9588</v>
      </c>
      <c r="F52" s="297">
        <v>9590</v>
      </c>
      <c r="G52" s="314">
        <v>3</v>
      </c>
      <c r="H52" s="315" t="s">
        <v>71</v>
      </c>
      <c r="I52" s="315">
        <v>1</v>
      </c>
      <c r="J52" s="316">
        <v>3</v>
      </c>
      <c r="K52" s="297">
        <v>1000000</v>
      </c>
      <c r="L52" s="297">
        <v>3000000</v>
      </c>
      <c r="M52" s="317">
        <v>8.4201072160318847E-5</v>
      </c>
      <c r="N52" s="318">
        <v>3.3724158863271019E-5</v>
      </c>
    </row>
    <row r="53" spans="2:14" x14ac:dyDescent="0.25">
      <c r="B53" s="313" t="s">
        <v>521</v>
      </c>
      <c r="C53" s="34">
        <v>96</v>
      </c>
      <c r="D53" s="34">
        <v>96</v>
      </c>
      <c r="E53" s="297">
        <v>9591</v>
      </c>
      <c r="F53" s="297">
        <v>9593</v>
      </c>
      <c r="G53" s="314">
        <v>3</v>
      </c>
      <c r="H53" s="315" t="s">
        <v>71</v>
      </c>
      <c r="I53" s="315">
        <v>1</v>
      </c>
      <c r="J53" s="316">
        <v>3</v>
      </c>
      <c r="K53" s="297">
        <v>1000000</v>
      </c>
      <c r="L53" s="297">
        <v>3000000</v>
      </c>
      <c r="M53" s="317">
        <v>8.4201072160318847E-5</v>
      </c>
      <c r="N53" s="318">
        <v>3.3724158863271019E-5</v>
      </c>
    </row>
    <row r="54" spans="2:14" x14ac:dyDescent="0.25">
      <c r="B54" s="313" t="s">
        <v>521</v>
      </c>
      <c r="C54" s="34">
        <v>96</v>
      </c>
      <c r="D54" s="34">
        <v>96</v>
      </c>
      <c r="E54" s="297">
        <v>9594</v>
      </c>
      <c r="F54" s="297">
        <v>9596</v>
      </c>
      <c r="G54" s="314">
        <v>3</v>
      </c>
      <c r="H54" s="315" t="s">
        <v>71</v>
      </c>
      <c r="I54" s="315">
        <v>1</v>
      </c>
      <c r="J54" s="316">
        <v>3</v>
      </c>
      <c r="K54" s="297">
        <v>1000000</v>
      </c>
      <c r="L54" s="297">
        <v>3000000</v>
      </c>
      <c r="M54" s="317">
        <v>8.4201072160318847E-5</v>
      </c>
      <c r="N54" s="318">
        <v>3.3724158863271019E-5</v>
      </c>
    </row>
    <row r="55" spans="2:14" x14ac:dyDescent="0.25">
      <c r="B55" s="313" t="s">
        <v>312</v>
      </c>
      <c r="C55" s="34">
        <v>96</v>
      </c>
      <c r="D55" s="34">
        <v>97</v>
      </c>
      <c r="E55" s="297">
        <v>9597</v>
      </c>
      <c r="F55" s="297">
        <v>9634</v>
      </c>
      <c r="G55" s="314">
        <v>38</v>
      </c>
      <c r="H55" s="315" t="s">
        <v>71</v>
      </c>
      <c r="I55" s="315">
        <v>1</v>
      </c>
      <c r="J55" s="316">
        <v>38</v>
      </c>
      <c r="K55" s="297">
        <v>1000000</v>
      </c>
      <c r="L55" s="297">
        <v>38000000</v>
      </c>
      <c r="M55" s="317">
        <v>1.0665469140307053E-3</v>
      </c>
      <c r="N55" s="318">
        <v>4.2717267893476623E-4</v>
      </c>
    </row>
    <row r="56" spans="2:14" x14ac:dyDescent="0.25">
      <c r="B56" s="313" t="s">
        <v>313</v>
      </c>
      <c r="C56" s="34">
        <v>97</v>
      </c>
      <c r="D56" s="34">
        <v>97</v>
      </c>
      <c r="E56" s="297">
        <v>9635</v>
      </c>
      <c r="F56" s="297">
        <v>9653</v>
      </c>
      <c r="G56" s="314">
        <v>19</v>
      </c>
      <c r="H56" s="315" t="s">
        <v>71</v>
      </c>
      <c r="I56" s="315">
        <v>1</v>
      </c>
      <c r="J56" s="316">
        <v>19</v>
      </c>
      <c r="K56" s="297">
        <v>1000000</v>
      </c>
      <c r="L56" s="297">
        <v>19000000</v>
      </c>
      <c r="M56" s="317">
        <v>5.3327345701535266E-4</v>
      </c>
      <c r="N56" s="318">
        <v>2.1358633946738312E-4</v>
      </c>
    </row>
    <row r="57" spans="2:14" x14ac:dyDescent="0.25">
      <c r="B57" s="313" t="s">
        <v>45</v>
      </c>
      <c r="C57" s="34">
        <v>97</v>
      </c>
      <c r="D57" s="34">
        <v>97</v>
      </c>
      <c r="E57" s="297">
        <v>9654</v>
      </c>
      <c r="F57" s="297">
        <v>9691</v>
      </c>
      <c r="G57" s="314">
        <v>38</v>
      </c>
      <c r="H57" s="315" t="s">
        <v>71</v>
      </c>
      <c r="I57" s="315">
        <v>1</v>
      </c>
      <c r="J57" s="316">
        <v>38</v>
      </c>
      <c r="K57" s="297">
        <v>1000000</v>
      </c>
      <c r="L57" s="297">
        <v>38000000</v>
      </c>
      <c r="M57" s="317">
        <v>1.0665469140307053E-3</v>
      </c>
      <c r="N57" s="318">
        <v>4.2717267893476623E-4</v>
      </c>
    </row>
    <row r="58" spans="2:14" x14ac:dyDescent="0.25">
      <c r="B58" s="313" t="s">
        <v>315</v>
      </c>
      <c r="C58" s="34">
        <v>97</v>
      </c>
      <c r="D58" s="34">
        <v>98</v>
      </c>
      <c r="E58" s="297">
        <v>9692</v>
      </c>
      <c r="F58" s="297">
        <v>9703</v>
      </c>
      <c r="G58" s="314">
        <v>12</v>
      </c>
      <c r="H58" s="315" t="s">
        <v>71</v>
      </c>
      <c r="I58" s="315">
        <v>1</v>
      </c>
      <c r="J58" s="316">
        <v>12</v>
      </c>
      <c r="K58" s="297">
        <v>1000000</v>
      </c>
      <c r="L58" s="297">
        <v>12000000</v>
      </c>
      <c r="M58" s="317">
        <v>3.3680428864127539E-4</v>
      </c>
      <c r="N58" s="318">
        <v>1.3489663545308408E-4</v>
      </c>
    </row>
    <row r="59" spans="2:14" x14ac:dyDescent="0.25">
      <c r="B59" s="313" t="s">
        <v>316</v>
      </c>
      <c r="C59" s="34">
        <v>98</v>
      </c>
      <c r="D59" s="34">
        <v>98</v>
      </c>
      <c r="E59" s="297">
        <v>9704</v>
      </c>
      <c r="F59" s="297">
        <v>9741</v>
      </c>
      <c r="G59" s="314">
        <v>38</v>
      </c>
      <c r="H59" s="315" t="s">
        <v>71</v>
      </c>
      <c r="I59" s="315">
        <v>1</v>
      </c>
      <c r="J59" s="316">
        <v>38</v>
      </c>
      <c r="K59" s="297">
        <v>1000000</v>
      </c>
      <c r="L59" s="297">
        <v>38000000</v>
      </c>
      <c r="M59" s="317">
        <v>1.0665469140307053E-3</v>
      </c>
      <c r="N59" s="318">
        <v>4.2717267893476623E-4</v>
      </c>
    </row>
    <row r="60" spans="2:14" x14ac:dyDescent="0.25">
      <c r="B60" s="313" t="s">
        <v>317</v>
      </c>
      <c r="C60" s="34">
        <v>98</v>
      </c>
      <c r="D60" s="34">
        <v>98</v>
      </c>
      <c r="E60" s="297">
        <v>9742</v>
      </c>
      <c r="F60" s="297">
        <v>9766</v>
      </c>
      <c r="G60" s="314">
        <v>25</v>
      </c>
      <c r="H60" s="315" t="s">
        <v>71</v>
      </c>
      <c r="I60" s="315">
        <v>1</v>
      </c>
      <c r="J60" s="316">
        <v>25</v>
      </c>
      <c r="K60" s="297">
        <v>1000000</v>
      </c>
      <c r="L60" s="297">
        <v>25000000</v>
      </c>
      <c r="M60" s="317">
        <v>7.0167560133599035E-4</v>
      </c>
      <c r="N60" s="319">
        <v>2.8103465719392514E-4</v>
      </c>
    </row>
    <row r="61" spans="2:14" x14ac:dyDescent="0.25">
      <c r="B61" s="313" t="s">
        <v>318</v>
      </c>
      <c r="C61" s="34">
        <v>98</v>
      </c>
      <c r="D61" s="34">
        <v>99</v>
      </c>
      <c r="E61" s="297">
        <v>9767</v>
      </c>
      <c r="F61" s="297">
        <v>9827</v>
      </c>
      <c r="G61" s="314">
        <v>61</v>
      </c>
      <c r="H61" s="315" t="s">
        <v>71</v>
      </c>
      <c r="I61" s="315">
        <v>1</v>
      </c>
      <c r="J61" s="316">
        <v>61</v>
      </c>
      <c r="K61" s="297">
        <v>1000000</v>
      </c>
      <c r="L61" s="297">
        <v>61000000</v>
      </c>
      <c r="M61" s="317">
        <v>1.7120884672598164E-3</v>
      </c>
      <c r="N61" s="318">
        <v>6.857245635531774E-4</v>
      </c>
    </row>
    <row r="62" spans="2:14" x14ac:dyDescent="0.25">
      <c r="B62" s="313" t="s">
        <v>319</v>
      </c>
      <c r="C62" s="34">
        <v>99</v>
      </c>
      <c r="D62" s="34">
        <v>99</v>
      </c>
      <c r="E62" s="297">
        <v>9828</v>
      </c>
      <c r="F62" s="297">
        <v>9859</v>
      </c>
      <c r="G62" s="314">
        <v>32</v>
      </c>
      <c r="H62" s="315" t="s">
        <v>71</v>
      </c>
      <c r="I62" s="315">
        <v>1</v>
      </c>
      <c r="J62" s="316">
        <v>32</v>
      </c>
      <c r="K62" s="297">
        <v>1000000</v>
      </c>
      <c r="L62" s="297">
        <v>32000000</v>
      </c>
      <c r="M62" s="317">
        <v>8.9814476971006763E-4</v>
      </c>
      <c r="N62" s="318">
        <v>3.5972436120822421E-4</v>
      </c>
    </row>
    <row r="63" spans="2:14" x14ac:dyDescent="0.25">
      <c r="B63" s="313" t="s">
        <v>50</v>
      </c>
      <c r="C63" s="34">
        <v>99</v>
      </c>
      <c r="D63" s="34">
        <v>99</v>
      </c>
      <c r="E63" s="297">
        <v>9860</v>
      </c>
      <c r="F63" s="297">
        <v>9884</v>
      </c>
      <c r="G63" s="314">
        <v>25</v>
      </c>
      <c r="H63" s="315" t="s">
        <v>71</v>
      </c>
      <c r="I63" s="315">
        <v>1</v>
      </c>
      <c r="J63" s="316">
        <v>25</v>
      </c>
      <c r="K63" s="297">
        <v>1000000</v>
      </c>
      <c r="L63" s="297">
        <v>25000000</v>
      </c>
      <c r="M63" s="317">
        <v>7.0167560133599035E-4</v>
      </c>
      <c r="N63" s="318">
        <v>2.8103465719392514E-4</v>
      </c>
    </row>
    <row r="64" spans="2:14" x14ac:dyDescent="0.25">
      <c r="B64" s="313" t="s">
        <v>320</v>
      </c>
      <c r="C64" s="34">
        <v>99</v>
      </c>
      <c r="D64" s="34">
        <v>100</v>
      </c>
      <c r="E64" s="297">
        <v>9885</v>
      </c>
      <c r="F64" s="297">
        <v>9934</v>
      </c>
      <c r="G64" s="314">
        <v>50</v>
      </c>
      <c r="H64" s="315" t="s">
        <v>71</v>
      </c>
      <c r="I64" s="315">
        <v>1</v>
      </c>
      <c r="J64" s="316">
        <v>50</v>
      </c>
      <c r="K64" s="297">
        <v>1000000</v>
      </c>
      <c r="L64" s="297">
        <v>50000000</v>
      </c>
      <c r="M64" s="317">
        <v>1.4033512026719807E-3</v>
      </c>
      <c r="N64" s="318">
        <v>5.6206931438785028E-4</v>
      </c>
    </row>
    <row r="65" spans="2:14" x14ac:dyDescent="0.25">
      <c r="B65" s="313" t="s">
        <v>321</v>
      </c>
      <c r="C65" s="34">
        <v>100</v>
      </c>
      <c r="D65" s="34">
        <v>101</v>
      </c>
      <c r="E65" s="297">
        <v>9935</v>
      </c>
      <c r="F65" s="297">
        <v>10062</v>
      </c>
      <c r="G65" s="314">
        <v>128</v>
      </c>
      <c r="H65" s="315" t="s">
        <v>71</v>
      </c>
      <c r="I65" s="315">
        <v>1</v>
      </c>
      <c r="J65" s="316">
        <v>128</v>
      </c>
      <c r="K65" s="297">
        <v>1000000</v>
      </c>
      <c r="L65" s="297">
        <v>128000000</v>
      </c>
      <c r="M65" s="317">
        <v>3.5925790788402705E-3</v>
      </c>
      <c r="N65" s="318">
        <v>1.4388974448328968E-3</v>
      </c>
    </row>
    <row r="66" spans="2:14" x14ac:dyDescent="0.25">
      <c r="B66" s="313" t="s">
        <v>322</v>
      </c>
      <c r="C66" s="34">
        <v>101</v>
      </c>
      <c r="D66" s="34">
        <v>101</v>
      </c>
      <c r="E66" s="297">
        <v>10063</v>
      </c>
      <c r="F66" s="297">
        <v>10087</v>
      </c>
      <c r="G66" s="314">
        <v>25</v>
      </c>
      <c r="H66" s="315" t="s">
        <v>71</v>
      </c>
      <c r="I66" s="315">
        <v>1</v>
      </c>
      <c r="J66" s="316">
        <v>25</v>
      </c>
      <c r="K66" s="297">
        <v>1000000</v>
      </c>
      <c r="L66" s="297">
        <v>25000000</v>
      </c>
      <c r="M66" s="317">
        <v>7.0167560133599035E-4</v>
      </c>
      <c r="N66" s="318">
        <v>2.8103465719392514E-4</v>
      </c>
    </row>
    <row r="67" spans="2:14" x14ac:dyDescent="0.25">
      <c r="B67" s="313" t="s">
        <v>323</v>
      </c>
      <c r="C67" s="34">
        <v>101</v>
      </c>
      <c r="D67" s="34">
        <v>101</v>
      </c>
      <c r="E67" s="297">
        <v>10088</v>
      </c>
      <c r="F67" s="297">
        <v>10094</v>
      </c>
      <c r="G67" s="314">
        <v>7</v>
      </c>
      <c r="H67" s="315" t="s">
        <v>71</v>
      </c>
      <c r="I67" s="315">
        <v>1</v>
      </c>
      <c r="J67" s="316">
        <v>7</v>
      </c>
      <c r="K67" s="297">
        <v>1000000</v>
      </c>
      <c r="L67" s="297">
        <v>7000000</v>
      </c>
      <c r="M67" s="317">
        <v>1.964691683740773E-4</v>
      </c>
      <c r="N67" s="318">
        <v>7.8689704014299038E-5</v>
      </c>
    </row>
    <row r="68" spans="2:14" x14ac:dyDescent="0.25">
      <c r="B68" s="313" t="s">
        <v>240</v>
      </c>
      <c r="C68" s="34">
        <v>101</v>
      </c>
      <c r="D68" s="34">
        <v>101</v>
      </c>
      <c r="E68" s="297">
        <v>10095</v>
      </c>
      <c r="F68" s="297">
        <v>10096</v>
      </c>
      <c r="G68" s="314">
        <v>2</v>
      </c>
      <c r="H68" s="315" t="s">
        <v>71</v>
      </c>
      <c r="I68" s="315">
        <v>1</v>
      </c>
      <c r="J68" s="316">
        <v>2</v>
      </c>
      <c r="K68" s="297">
        <v>1000000</v>
      </c>
      <c r="L68" s="297">
        <v>2000000</v>
      </c>
      <c r="M68" s="317">
        <v>5.6134048106879227E-5</v>
      </c>
      <c r="N68" s="318">
        <v>2.2482772575514013E-5</v>
      </c>
    </row>
    <row r="69" spans="2:14" x14ac:dyDescent="0.25">
      <c r="B69" s="313" t="s">
        <v>51</v>
      </c>
      <c r="C69" s="34">
        <v>101</v>
      </c>
      <c r="D69" s="34">
        <v>101</v>
      </c>
      <c r="E69" s="297">
        <v>10097</v>
      </c>
      <c r="F69" s="297">
        <v>10098</v>
      </c>
      <c r="G69" s="314">
        <v>2</v>
      </c>
      <c r="H69" s="315" t="s">
        <v>71</v>
      </c>
      <c r="I69" s="315">
        <v>1</v>
      </c>
      <c r="J69" s="316">
        <v>2</v>
      </c>
      <c r="K69" s="297">
        <v>1000000</v>
      </c>
      <c r="L69" s="297">
        <v>2000000</v>
      </c>
      <c r="M69" s="317">
        <v>5.6134048106879227E-5</v>
      </c>
      <c r="N69" s="318">
        <v>2.2482772575514013E-5</v>
      </c>
    </row>
    <row r="70" spans="2:14" x14ac:dyDescent="0.25">
      <c r="B70" s="313" t="s">
        <v>53</v>
      </c>
      <c r="C70" s="34">
        <v>101</v>
      </c>
      <c r="D70" s="34">
        <v>101</v>
      </c>
      <c r="E70" s="297">
        <v>10099</v>
      </c>
      <c r="F70" s="297">
        <v>10100</v>
      </c>
      <c r="G70" s="314">
        <v>2</v>
      </c>
      <c r="H70" s="315" t="s">
        <v>71</v>
      </c>
      <c r="I70" s="315">
        <v>1</v>
      </c>
      <c r="J70" s="316">
        <v>2</v>
      </c>
      <c r="K70" s="297">
        <v>1000000</v>
      </c>
      <c r="L70" s="297">
        <v>2000000</v>
      </c>
      <c r="M70" s="317">
        <v>5.6134048106879227E-5</v>
      </c>
      <c r="N70" s="318">
        <v>2.2482772575514013E-5</v>
      </c>
    </row>
    <row r="71" spans="2:14" x14ac:dyDescent="0.25">
      <c r="B71" s="313" t="s">
        <v>521</v>
      </c>
      <c r="C71" s="34">
        <v>102</v>
      </c>
      <c r="D71" s="34">
        <v>103</v>
      </c>
      <c r="E71" s="297">
        <v>10101</v>
      </c>
      <c r="F71" s="297">
        <v>10244</v>
      </c>
      <c r="G71" s="314">
        <v>144</v>
      </c>
      <c r="H71" s="315" t="s">
        <v>71</v>
      </c>
      <c r="I71" s="315">
        <v>1</v>
      </c>
      <c r="J71" s="316">
        <v>144</v>
      </c>
      <c r="K71" s="297">
        <v>1000000</v>
      </c>
      <c r="L71" s="297">
        <v>144000000</v>
      </c>
      <c r="M71" s="317">
        <v>4.0416514636953046E-3</v>
      </c>
      <c r="N71" s="318">
        <v>1.6187596254370088E-3</v>
      </c>
    </row>
    <row r="72" spans="2:14" x14ac:dyDescent="0.25">
      <c r="B72" s="313" t="s">
        <v>521</v>
      </c>
      <c r="C72" s="34">
        <v>103</v>
      </c>
      <c r="D72" s="34">
        <v>104</v>
      </c>
      <c r="E72" s="297">
        <v>10245</v>
      </c>
      <c r="F72" s="297">
        <v>10388</v>
      </c>
      <c r="G72" s="314">
        <v>144</v>
      </c>
      <c r="H72" s="315" t="s">
        <v>71</v>
      </c>
      <c r="I72" s="315">
        <v>1</v>
      </c>
      <c r="J72" s="316">
        <v>144</v>
      </c>
      <c r="K72" s="297">
        <v>1000000</v>
      </c>
      <c r="L72" s="297">
        <v>144000000</v>
      </c>
      <c r="M72" s="317">
        <v>4.0416514636953046E-3</v>
      </c>
      <c r="N72" s="318">
        <v>1.6187596254370088E-3</v>
      </c>
    </row>
    <row r="73" spans="2:14" x14ac:dyDescent="0.25">
      <c r="B73" s="313" t="s">
        <v>521</v>
      </c>
      <c r="C73" s="34">
        <v>104</v>
      </c>
      <c r="D73" s="34">
        <v>106</v>
      </c>
      <c r="E73" s="297">
        <v>10389</v>
      </c>
      <c r="F73" s="297">
        <v>10532</v>
      </c>
      <c r="G73" s="314">
        <v>144</v>
      </c>
      <c r="H73" s="315" t="s">
        <v>71</v>
      </c>
      <c r="I73" s="315">
        <v>1</v>
      </c>
      <c r="J73" s="316">
        <v>144</v>
      </c>
      <c r="K73" s="297">
        <v>1000000</v>
      </c>
      <c r="L73" s="297">
        <v>144000000</v>
      </c>
      <c r="M73" s="317">
        <v>4.0416514636953046E-3</v>
      </c>
      <c r="N73" s="318">
        <v>1.6187596254370088E-3</v>
      </c>
    </row>
    <row r="74" spans="2:14" x14ac:dyDescent="0.25">
      <c r="B74" s="313" t="s">
        <v>683</v>
      </c>
      <c r="C74" s="34">
        <v>106</v>
      </c>
      <c r="D74" s="34">
        <v>107</v>
      </c>
      <c r="E74" s="297">
        <v>10533</v>
      </c>
      <c r="F74" s="297">
        <v>10676</v>
      </c>
      <c r="G74" s="314">
        <v>144</v>
      </c>
      <c r="H74" s="315" t="s">
        <v>71</v>
      </c>
      <c r="I74" s="315">
        <v>1</v>
      </c>
      <c r="J74" s="316">
        <v>144</v>
      </c>
      <c r="K74" s="297">
        <v>1000000</v>
      </c>
      <c r="L74" s="297">
        <v>144000000</v>
      </c>
      <c r="M74" s="317">
        <v>4.0416514636953046E-3</v>
      </c>
      <c r="N74" s="318">
        <v>1.6187596254370088E-3</v>
      </c>
    </row>
    <row r="75" spans="2:14" x14ac:dyDescent="0.25">
      <c r="B75" s="313" t="s">
        <v>521</v>
      </c>
      <c r="C75" s="34">
        <v>107</v>
      </c>
      <c r="D75" s="34">
        <v>109</v>
      </c>
      <c r="E75" s="297">
        <v>10677</v>
      </c>
      <c r="F75" s="297">
        <v>10806</v>
      </c>
      <c r="G75" s="314">
        <v>130</v>
      </c>
      <c r="H75" s="315" t="s">
        <v>71</v>
      </c>
      <c r="I75" s="315">
        <v>1</v>
      </c>
      <c r="J75" s="316">
        <v>130</v>
      </c>
      <c r="K75" s="297">
        <v>1000000</v>
      </c>
      <c r="L75" s="297">
        <v>130000000</v>
      </c>
      <c r="M75" s="317">
        <v>3.6487131269471499E-3</v>
      </c>
      <c r="N75" s="318">
        <v>1.4613802174084109E-3</v>
      </c>
    </row>
    <row r="76" spans="2:14" x14ac:dyDescent="0.25">
      <c r="B76" s="313" t="s">
        <v>521</v>
      </c>
      <c r="C76" s="34">
        <v>109</v>
      </c>
      <c r="D76" s="34">
        <v>110</v>
      </c>
      <c r="E76" s="297">
        <v>10807</v>
      </c>
      <c r="F76" s="297">
        <v>10936</v>
      </c>
      <c r="G76" s="314">
        <v>130</v>
      </c>
      <c r="H76" s="315" t="s">
        <v>71</v>
      </c>
      <c r="I76" s="315">
        <v>1</v>
      </c>
      <c r="J76" s="316">
        <v>130</v>
      </c>
      <c r="K76" s="297">
        <v>1000000</v>
      </c>
      <c r="L76" s="297">
        <v>130000000</v>
      </c>
      <c r="M76" s="317">
        <v>3.6487131269471499E-3</v>
      </c>
      <c r="N76" s="318">
        <v>1.4613802174084109E-3</v>
      </c>
    </row>
    <row r="77" spans="2:14" x14ac:dyDescent="0.25">
      <c r="B77" s="313" t="s">
        <v>521</v>
      </c>
      <c r="C77" s="34">
        <v>110</v>
      </c>
      <c r="D77" s="34">
        <v>111</v>
      </c>
      <c r="E77" s="297">
        <v>10937</v>
      </c>
      <c r="F77" s="297">
        <v>11066</v>
      </c>
      <c r="G77" s="314">
        <v>130</v>
      </c>
      <c r="H77" s="315" t="s">
        <v>71</v>
      </c>
      <c r="I77" s="315">
        <v>1</v>
      </c>
      <c r="J77" s="316">
        <v>130</v>
      </c>
      <c r="K77" s="297">
        <v>1000000</v>
      </c>
      <c r="L77" s="297">
        <v>130000000</v>
      </c>
      <c r="M77" s="317">
        <v>3.6487131269471499E-3</v>
      </c>
      <c r="N77" s="318">
        <v>1.4613802174084109E-3</v>
      </c>
    </row>
    <row r="78" spans="2:14" x14ac:dyDescent="0.25">
      <c r="B78" s="313" t="s">
        <v>683</v>
      </c>
      <c r="C78" s="34">
        <v>111</v>
      </c>
      <c r="D78" s="34">
        <v>112</v>
      </c>
      <c r="E78" s="297">
        <v>11067</v>
      </c>
      <c r="F78" s="297">
        <v>11196</v>
      </c>
      <c r="G78" s="314">
        <v>130</v>
      </c>
      <c r="H78" s="315" t="s">
        <v>71</v>
      </c>
      <c r="I78" s="315">
        <v>1</v>
      </c>
      <c r="J78" s="316">
        <v>130</v>
      </c>
      <c r="K78" s="297">
        <v>1000000</v>
      </c>
      <c r="L78" s="297">
        <v>130000000</v>
      </c>
      <c r="M78" s="317">
        <v>3.6487131269471499E-3</v>
      </c>
      <c r="N78" s="318">
        <v>1.4613802174084109E-3</v>
      </c>
    </row>
    <row r="79" spans="2:14" x14ac:dyDescent="0.25">
      <c r="B79" s="313" t="s">
        <v>312</v>
      </c>
      <c r="C79" s="34">
        <v>112</v>
      </c>
      <c r="D79" s="34">
        <v>113</v>
      </c>
      <c r="E79" s="297">
        <v>11197</v>
      </c>
      <c r="F79" s="297">
        <v>11214</v>
      </c>
      <c r="G79" s="314">
        <v>18</v>
      </c>
      <c r="H79" s="315" t="s">
        <v>71</v>
      </c>
      <c r="I79" s="315">
        <v>1</v>
      </c>
      <c r="J79" s="316">
        <v>18</v>
      </c>
      <c r="K79" s="297">
        <v>1000000</v>
      </c>
      <c r="L79" s="297">
        <v>18000000</v>
      </c>
      <c r="M79" s="317">
        <v>5.0520643296191308E-4</v>
      </c>
      <c r="N79" s="318">
        <v>2.023449531796261E-4</v>
      </c>
    </row>
    <row r="80" spans="2:14" x14ac:dyDescent="0.25">
      <c r="B80" s="313" t="s">
        <v>45</v>
      </c>
      <c r="C80" s="34">
        <v>113</v>
      </c>
      <c r="D80" s="34">
        <v>113</v>
      </c>
      <c r="E80" s="297">
        <v>11215</v>
      </c>
      <c r="F80" s="297">
        <v>11224</v>
      </c>
      <c r="G80" s="314">
        <v>10</v>
      </c>
      <c r="H80" s="315" t="s">
        <v>71</v>
      </c>
      <c r="I80" s="315">
        <v>1</v>
      </c>
      <c r="J80" s="316">
        <v>10</v>
      </c>
      <c r="K80" s="297">
        <v>1000000</v>
      </c>
      <c r="L80" s="297">
        <v>10000000</v>
      </c>
      <c r="M80" s="317">
        <v>2.8067024053439612E-4</v>
      </c>
      <c r="N80" s="318">
        <v>1.1241386287757006E-4</v>
      </c>
    </row>
    <row r="81" spans="2:14" x14ac:dyDescent="0.25">
      <c r="B81" s="313" t="s">
        <v>314</v>
      </c>
      <c r="C81" s="34">
        <v>113</v>
      </c>
      <c r="D81" s="34">
        <v>113</v>
      </c>
      <c r="E81" s="297">
        <v>11225</v>
      </c>
      <c r="F81" s="297">
        <v>11240</v>
      </c>
      <c r="G81" s="314">
        <v>16</v>
      </c>
      <c r="H81" s="315" t="s">
        <v>71</v>
      </c>
      <c r="I81" s="315">
        <v>1</v>
      </c>
      <c r="J81" s="316">
        <v>16</v>
      </c>
      <c r="K81" s="297">
        <v>1000000</v>
      </c>
      <c r="L81" s="297">
        <v>16000000</v>
      </c>
      <c r="M81" s="317">
        <v>4.4907238485503381E-4</v>
      </c>
      <c r="N81" s="318">
        <v>1.798621806041121E-4</v>
      </c>
    </row>
    <row r="82" spans="2:14" x14ac:dyDescent="0.25">
      <c r="B82" s="313" t="s">
        <v>315</v>
      </c>
      <c r="C82" s="34">
        <v>113</v>
      </c>
      <c r="D82" s="34">
        <v>113</v>
      </c>
      <c r="E82" s="297">
        <v>11241</v>
      </c>
      <c r="F82" s="297">
        <v>11256</v>
      </c>
      <c r="G82" s="314">
        <v>16</v>
      </c>
      <c r="H82" s="315" t="s">
        <v>71</v>
      </c>
      <c r="I82" s="315">
        <v>1</v>
      </c>
      <c r="J82" s="316">
        <v>16</v>
      </c>
      <c r="K82" s="297">
        <v>1000000</v>
      </c>
      <c r="L82" s="297">
        <v>16000000</v>
      </c>
      <c r="M82" s="317">
        <v>4.4907238485503381E-4</v>
      </c>
      <c r="N82" s="318">
        <v>1.798621806041121E-4</v>
      </c>
    </row>
    <row r="83" spans="2:14" x14ac:dyDescent="0.25">
      <c r="B83" s="313" t="s">
        <v>316</v>
      </c>
      <c r="C83" s="34">
        <v>113</v>
      </c>
      <c r="D83" s="34">
        <v>113</v>
      </c>
      <c r="E83" s="297">
        <v>11257</v>
      </c>
      <c r="F83" s="297">
        <v>11281</v>
      </c>
      <c r="G83" s="314">
        <v>25</v>
      </c>
      <c r="H83" s="315" t="s">
        <v>71</v>
      </c>
      <c r="I83" s="315">
        <v>1</v>
      </c>
      <c r="J83" s="316">
        <v>25</v>
      </c>
      <c r="K83" s="297">
        <v>1000000</v>
      </c>
      <c r="L83" s="297">
        <v>25000000</v>
      </c>
      <c r="M83" s="317">
        <v>7.0167560133599035E-4</v>
      </c>
      <c r="N83" s="319">
        <v>2.8103465719392514E-4</v>
      </c>
    </row>
    <row r="84" spans="2:14" x14ac:dyDescent="0.25">
      <c r="B84" s="313" t="s">
        <v>317</v>
      </c>
      <c r="C84" s="34">
        <v>113</v>
      </c>
      <c r="D84" s="34">
        <v>113</v>
      </c>
      <c r="E84" s="297">
        <v>11282</v>
      </c>
      <c r="F84" s="297">
        <v>11297</v>
      </c>
      <c r="G84" s="314">
        <v>16</v>
      </c>
      <c r="H84" s="315" t="s">
        <v>71</v>
      </c>
      <c r="I84" s="315">
        <v>1</v>
      </c>
      <c r="J84" s="316">
        <v>16</v>
      </c>
      <c r="K84" s="297">
        <v>1000000</v>
      </c>
      <c r="L84" s="297">
        <v>16000000</v>
      </c>
      <c r="M84" s="317">
        <v>4.4907238485503381E-4</v>
      </c>
      <c r="N84" s="318">
        <v>1.798621806041121E-4</v>
      </c>
    </row>
    <row r="85" spans="2:14" x14ac:dyDescent="0.25">
      <c r="B85" s="313" t="s">
        <v>318</v>
      </c>
      <c r="C85" s="34">
        <v>113</v>
      </c>
      <c r="D85" s="34">
        <v>114</v>
      </c>
      <c r="E85" s="297">
        <v>11298</v>
      </c>
      <c r="F85" s="297">
        <v>11335</v>
      </c>
      <c r="G85" s="314">
        <v>38</v>
      </c>
      <c r="H85" s="315" t="s">
        <v>71</v>
      </c>
      <c r="I85" s="315">
        <v>1</v>
      </c>
      <c r="J85" s="316">
        <v>38</v>
      </c>
      <c r="K85" s="297">
        <v>1000000</v>
      </c>
      <c r="L85" s="297">
        <v>38000000</v>
      </c>
      <c r="M85" s="317">
        <v>1.0665469140307053E-3</v>
      </c>
      <c r="N85" s="318">
        <v>4.2717267893476623E-4</v>
      </c>
    </row>
    <row r="86" spans="2:14" x14ac:dyDescent="0.25">
      <c r="B86" s="313" t="s">
        <v>319</v>
      </c>
      <c r="C86" s="34">
        <v>114</v>
      </c>
      <c r="D86" s="34">
        <v>114</v>
      </c>
      <c r="E86" s="297">
        <v>11336</v>
      </c>
      <c r="F86" s="297">
        <v>11350</v>
      </c>
      <c r="G86" s="314">
        <v>15</v>
      </c>
      <c r="H86" s="315" t="s">
        <v>71</v>
      </c>
      <c r="I86" s="315">
        <v>1</v>
      </c>
      <c r="J86" s="316">
        <v>15</v>
      </c>
      <c r="K86" s="297">
        <v>1000000</v>
      </c>
      <c r="L86" s="297">
        <v>15000000</v>
      </c>
      <c r="M86" s="317">
        <v>4.2100536080159423E-4</v>
      </c>
      <c r="N86" s="318">
        <v>1.6862079431635509E-4</v>
      </c>
    </row>
    <row r="87" spans="2:14" x14ac:dyDescent="0.25">
      <c r="B87" s="313" t="s">
        <v>320</v>
      </c>
      <c r="C87" s="34">
        <v>114</v>
      </c>
      <c r="D87" s="34">
        <v>114</v>
      </c>
      <c r="E87" s="297">
        <v>11351</v>
      </c>
      <c r="F87" s="297">
        <v>11373</v>
      </c>
      <c r="G87" s="314">
        <v>23</v>
      </c>
      <c r="H87" s="315" t="s">
        <v>71</v>
      </c>
      <c r="I87" s="315">
        <v>1</v>
      </c>
      <c r="J87" s="316">
        <v>23</v>
      </c>
      <c r="K87" s="297">
        <v>1000000</v>
      </c>
      <c r="L87" s="297">
        <v>23000000</v>
      </c>
      <c r="M87" s="317">
        <v>6.4554155322911109E-4</v>
      </c>
      <c r="N87" s="318">
        <v>2.5855188461841117E-4</v>
      </c>
    </row>
    <row r="88" spans="2:14" x14ac:dyDescent="0.25">
      <c r="B88" s="313" t="s">
        <v>321</v>
      </c>
      <c r="C88" s="34">
        <v>114</v>
      </c>
      <c r="D88" s="34">
        <v>115</v>
      </c>
      <c r="E88" s="297">
        <v>11374</v>
      </c>
      <c r="F88" s="297">
        <v>11441</v>
      </c>
      <c r="G88" s="314">
        <v>68</v>
      </c>
      <c r="H88" s="315" t="s">
        <v>71</v>
      </c>
      <c r="I88" s="315">
        <v>1</v>
      </c>
      <c r="J88" s="316">
        <v>68</v>
      </c>
      <c r="K88" s="297">
        <v>1000000</v>
      </c>
      <c r="L88" s="297">
        <v>68000000</v>
      </c>
      <c r="M88" s="317">
        <v>1.9085576356338938E-3</v>
      </c>
      <c r="N88" s="318">
        <v>7.6441426756747647E-4</v>
      </c>
    </row>
    <row r="89" spans="2:14" x14ac:dyDescent="0.25">
      <c r="B89" s="313" t="s">
        <v>322</v>
      </c>
      <c r="C89" s="34">
        <v>115</v>
      </c>
      <c r="D89" s="34">
        <v>115</v>
      </c>
      <c r="E89" s="297">
        <v>11442</v>
      </c>
      <c r="F89" s="297">
        <v>11465</v>
      </c>
      <c r="G89" s="314">
        <v>24</v>
      </c>
      <c r="H89" s="315" t="s">
        <v>71</v>
      </c>
      <c r="I89" s="315">
        <v>1</v>
      </c>
      <c r="J89" s="316">
        <v>24</v>
      </c>
      <c r="K89" s="297">
        <v>1000000</v>
      </c>
      <c r="L89" s="297">
        <v>24000000</v>
      </c>
      <c r="M89" s="317">
        <v>6.7360857728255077E-4</v>
      </c>
      <c r="N89" s="318">
        <v>2.6979327090616815E-4</v>
      </c>
    </row>
    <row r="90" spans="2:14" x14ac:dyDescent="0.25">
      <c r="B90" s="313" t="s">
        <v>323</v>
      </c>
      <c r="C90" s="34">
        <v>115</v>
      </c>
      <c r="D90" s="34">
        <v>115</v>
      </c>
      <c r="E90" s="297">
        <v>11466</v>
      </c>
      <c r="F90" s="297">
        <v>11468</v>
      </c>
      <c r="G90" s="314">
        <v>3</v>
      </c>
      <c r="H90" s="315" t="s">
        <v>71</v>
      </c>
      <c r="I90" s="315">
        <v>1</v>
      </c>
      <c r="J90" s="316">
        <v>3</v>
      </c>
      <c r="K90" s="297">
        <v>1000000</v>
      </c>
      <c r="L90" s="297">
        <v>3000000</v>
      </c>
      <c r="M90" s="317">
        <v>8.4201072160318847E-5</v>
      </c>
      <c r="N90" s="318">
        <v>3.3724158863271019E-5</v>
      </c>
    </row>
    <row r="91" spans="2:14" x14ac:dyDescent="0.25">
      <c r="B91" s="313" t="s">
        <v>240</v>
      </c>
      <c r="C91" s="34">
        <v>115</v>
      </c>
      <c r="D91" s="34">
        <v>115</v>
      </c>
      <c r="E91" s="297">
        <v>11469</v>
      </c>
      <c r="F91" s="297">
        <v>11470</v>
      </c>
      <c r="G91" s="314">
        <v>2</v>
      </c>
      <c r="H91" s="315" t="s">
        <v>71</v>
      </c>
      <c r="I91" s="315">
        <v>1</v>
      </c>
      <c r="J91" s="316">
        <v>2</v>
      </c>
      <c r="K91" s="297">
        <v>1000000</v>
      </c>
      <c r="L91" s="297">
        <v>2000000</v>
      </c>
      <c r="M91" s="317">
        <v>5.6134048106879227E-5</v>
      </c>
      <c r="N91" s="318">
        <v>2.2482772575514013E-5</v>
      </c>
    </row>
    <row r="92" spans="2:14" x14ac:dyDescent="0.25">
      <c r="B92" s="313" t="s">
        <v>51</v>
      </c>
      <c r="C92" s="34">
        <v>115</v>
      </c>
      <c r="D92" s="34">
        <v>115</v>
      </c>
      <c r="E92" s="297">
        <v>11471</v>
      </c>
      <c r="F92" s="297">
        <v>11472</v>
      </c>
      <c r="G92" s="314">
        <v>2</v>
      </c>
      <c r="H92" s="315" t="s">
        <v>71</v>
      </c>
      <c r="I92" s="315">
        <v>1</v>
      </c>
      <c r="J92" s="316">
        <v>2</v>
      </c>
      <c r="K92" s="297">
        <v>1000000</v>
      </c>
      <c r="L92" s="297">
        <v>2000000</v>
      </c>
      <c r="M92" s="317">
        <v>5.6134048106879227E-5</v>
      </c>
      <c r="N92" s="318">
        <v>2.2482772575514013E-5</v>
      </c>
    </row>
    <row r="93" spans="2:14" x14ac:dyDescent="0.25">
      <c r="B93" s="313" t="s">
        <v>53</v>
      </c>
      <c r="C93" s="34">
        <v>115</v>
      </c>
      <c r="D93" s="34">
        <v>115</v>
      </c>
      <c r="E93" s="297">
        <v>11473</v>
      </c>
      <c r="F93" s="297">
        <v>11474</v>
      </c>
      <c r="G93" s="314">
        <v>2</v>
      </c>
      <c r="H93" s="315" t="s">
        <v>71</v>
      </c>
      <c r="I93" s="315">
        <v>1</v>
      </c>
      <c r="J93" s="316">
        <v>2</v>
      </c>
      <c r="K93" s="297">
        <v>1000000</v>
      </c>
      <c r="L93" s="297">
        <v>2000000</v>
      </c>
      <c r="M93" s="317">
        <v>5.6134048106879227E-5</v>
      </c>
      <c r="N93" s="318">
        <v>2.2482772575514013E-5</v>
      </c>
    </row>
    <row r="94" spans="2:14" x14ac:dyDescent="0.25">
      <c r="B94" s="313" t="s">
        <v>324</v>
      </c>
      <c r="C94" s="34">
        <v>115</v>
      </c>
      <c r="D94" s="34">
        <v>115</v>
      </c>
      <c r="E94" s="297">
        <v>11475</v>
      </c>
      <c r="F94" s="297">
        <v>11478</v>
      </c>
      <c r="G94" s="314">
        <v>4</v>
      </c>
      <c r="H94" s="315" t="s">
        <v>71</v>
      </c>
      <c r="I94" s="315">
        <v>1</v>
      </c>
      <c r="J94" s="316">
        <v>4</v>
      </c>
      <c r="K94" s="297">
        <v>1000000</v>
      </c>
      <c r="L94" s="297">
        <v>4000000</v>
      </c>
      <c r="M94" s="317">
        <v>1.1226809621375845E-4</v>
      </c>
      <c r="N94" s="318">
        <v>4.4965545151028026E-5</v>
      </c>
    </row>
    <row r="95" spans="2:14" x14ac:dyDescent="0.25">
      <c r="B95" s="313" t="s">
        <v>325</v>
      </c>
      <c r="C95" s="34">
        <v>115</v>
      </c>
      <c r="D95" s="34">
        <v>115</v>
      </c>
      <c r="E95" s="297">
        <v>11479</v>
      </c>
      <c r="F95" s="297">
        <v>11483</v>
      </c>
      <c r="G95" s="314">
        <v>5</v>
      </c>
      <c r="H95" s="315" t="s">
        <v>71</v>
      </c>
      <c r="I95" s="315">
        <v>1</v>
      </c>
      <c r="J95" s="316">
        <v>5</v>
      </c>
      <c r="K95" s="297">
        <v>1000000</v>
      </c>
      <c r="L95" s="297">
        <v>5000000</v>
      </c>
      <c r="M95" s="317">
        <v>1.4033512026719806E-4</v>
      </c>
      <c r="N95" s="318">
        <v>5.6206931438785032E-5</v>
      </c>
    </row>
    <row r="96" spans="2:14" x14ac:dyDescent="0.25">
      <c r="B96" s="313" t="s">
        <v>326</v>
      </c>
      <c r="C96" s="34">
        <v>115</v>
      </c>
      <c r="D96" s="34">
        <v>115</v>
      </c>
      <c r="E96" s="297">
        <v>11484</v>
      </c>
      <c r="F96" s="297">
        <v>11485</v>
      </c>
      <c r="G96" s="314">
        <v>2</v>
      </c>
      <c r="H96" s="315" t="s">
        <v>71</v>
      </c>
      <c r="I96" s="315">
        <v>1</v>
      </c>
      <c r="J96" s="316">
        <v>2</v>
      </c>
      <c r="K96" s="297">
        <v>1000000</v>
      </c>
      <c r="L96" s="297">
        <v>2000000</v>
      </c>
      <c r="M96" s="317">
        <v>5.6134048106879227E-5</v>
      </c>
      <c r="N96" s="318">
        <v>2.2482772575514013E-5</v>
      </c>
    </row>
    <row r="97" spans="2:14" x14ac:dyDescent="0.25">
      <c r="B97" s="313" t="s">
        <v>320</v>
      </c>
      <c r="C97" s="34">
        <v>115</v>
      </c>
      <c r="D97" s="34">
        <v>115</v>
      </c>
      <c r="E97" s="297">
        <v>11486</v>
      </c>
      <c r="F97" s="297">
        <v>11500</v>
      </c>
      <c r="G97" s="314">
        <v>15</v>
      </c>
      <c r="H97" s="315" t="s">
        <v>71</v>
      </c>
      <c r="I97" s="315">
        <v>1</v>
      </c>
      <c r="J97" s="316">
        <v>15</v>
      </c>
      <c r="K97" s="297">
        <v>1000000</v>
      </c>
      <c r="L97" s="297">
        <v>15000000</v>
      </c>
      <c r="M97" s="317">
        <v>4.2100536080159423E-4</v>
      </c>
      <c r="N97" s="318">
        <v>1.6862079431635509E-4</v>
      </c>
    </row>
    <row r="98" spans="2:14" x14ac:dyDescent="0.25">
      <c r="B98" s="313" t="s">
        <v>521</v>
      </c>
      <c r="C98" s="34">
        <v>116</v>
      </c>
      <c r="D98" s="34">
        <v>117</v>
      </c>
      <c r="E98" s="297">
        <v>11501</v>
      </c>
      <c r="F98" s="297">
        <v>11610</v>
      </c>
      <c r="G98" s="314">
        <v>110</v>
      </c>
      <c r="H98" s="315" t="s">
        <v>71</v>
      </c>
      <c r="I98" s="315">
        <v>1</v>
      </c>
      <c r="J98" s="316">
        <v>110</v>
      </c>
      <c r="K98" s="297">
        <v>1000000</v>
      </c>
      <c r="L98" s="297">
        <v>110000000</v>
      </c>
      <c r="M98" s="317">
        <v>3.0873726458783574E-3</v>
      </c>
      <c r="N98" s="318">
        <v>1.2365524916532708E-3</v>
      </c>
    </row>
    <row r="99" spans="2:14" x14ac:dyDescent="0.25">
      <c r="B99" s="313" t="s">
        <v>327</v>
      </c>
      <c r="C99" s="34">
        <v>117</v>
      </c>
      <c r="D99" s="34">
        <v>117</v>
      </c>
      <c r="E99" s="297">
        <v>11611</v>
      </c>
      <c r="F99" s="297">
        <v>11625</v>
      </c>
      <c r="G99" s="314">
        <v>15</v>
      </c>
      <c r="H99" s="315" t="s">
        <v>71</v>
      </c>
      <c r="I99" s="315">
        <v>1</v>
      </c>
      <c r="J99" s="316">
        <v>15</v>
      </c>
      <c r="K99" s="297">
        <v>1000000</v>
      </c>
      <c r="L99" s="297">
        <v>15000000</v>
      </c>
      <c r="M99" s="317">
        <v>4.2100536080159423E-4</v>
      </c>
      <c r="N99" s="318">
        <v>1.6862079431635509E-4</v>
      </c>
    </row>
    <row r="100" spans="2:14" x14ac:dyDescent="0.25">
      <c r="B100" s="313" t="s">
        <v>521</v>
      </c>
      <c r="C100" s="34">
        <v>117</v>
      </c>
      <c r="D100" s="34">
        <v>118</v>
      </c>
      <c r="E100" s="297">
        <v>11626</v>
      </c>
      <c r="F100" s="297">
        <v>11735</v>
      </c>
      <c r="G100" s="314">
        <v>110</v>
      </c>
      <c r="H100" s="315" t="s">
        <v>71</v>
      </c>
      <c r="I100" s="315">
        <v>1</v>
      </c>
      <c r="J100" s="316">
        <v>110</v>
      </c>
      <c r="K100" s="297">
        <v>1000000</v>
      </c>
      <c r="L100" s="297">
        <v>110000000</v>
      </c>
      <c r="M100" s="317">
        <v>3.0873726458783574E-3</v>
      </c>
      <c r="N100" s="318">
        <v>1.2365524916532708E-3</v>
      </c>
    </row>
    <row r="101" spans="2:14" x14ac:dyDescent="0.25">
      <c r="B101" s="313" t="s">
        <v>327</v>
      </c>
      <c r="C101" s="34">
        <v>118</v>
      </c>
      <c r="D101" s="34">
        <v>118</v>
      </c>
      <c r="E101" s="297">
        <v>11736</v>
      </c>
      <c r="F101" s="297">
        <v>11750</v>
      </c>
      <c r="G101" s="314">
        <v>15</v>
      </c>
      <c r="H101" s="315" t="s">
        <v>71</v>
      </c>
      <c r="I101" s="315">
        <v>1</v>
      </c>
      <c r="J101" s="316">
        <v>15</v>
      </c>
      <c r="K101" s="297">
        <v>1000000</v>
      </c>
      <c r="L101" s="297">
        <v>15000000</v>
      </c>
      <c r="M101" s="317">
        <v>4.2100536080159423E-4</v>
      </c>
      <c r="N101" s="318">
        <v>1.6862079431635509E-4</v>
      </c>
    </row>
    <row r="102" spans="2:14" x14ac:dyDescent="0.25">
      <c r="B102" s="313" t="s">
        <v>521</v>
      </c>
      <c r="C102" s="34">
        <v>118</v>
      </c>
      <c r="D102" s="34">
        <v>119</v>
      </c>
      <c r="E102" s="297">
        <v>11751</v>
      </c>
      <c r="F102" s="297">
        <v>11860</v>
      </c>
      <c r="G102" s="314">
        <v>110</v>
      </c>
      <c r="H102" s="315" t="s">
        <v>71</v>
      </c>
      <c r="I102" s="315">
        <v>1</v>
      </c>
      <c r="J102" s="316">
        <v>110</v>
      </c>
      <c r="K102" s="297">
        <v>1000000</v>
      </c>
      <c r="L102" s="297">
        <v>110000000</v>
      </c>
      <c r="M102" s="317">
        <v>3.0873726458783574E-3</v>
      </c>
      <c r="N102" s="318">
        <v>1.2365524916532708E-3</v>
      </c>
    </row>
    <row r="103" spans="2:14" x14ac:dyDescent="0.25">
      <c r="B103" s="313" t="s">
        <v>327</v>
      </c>
      <c r="C103" s="34">
        <v>119</v>
      </c>
      <c r="D103" s="34">
        <v>119</v>
      </c>
      <c r="E103" s="297">
        <v>11861</v>
      </c>
      <c r="F103" s="297">
        <v>11875</v>
      </c>
      <c r="G103" s="314">
        <v>15</v>
      </c>
      <c r="H103" s="315" t="s">
        <v>71</v>
      </c>
      <c r="I103" s="315">
        <v>1</v>
      </c>
      <c r="J103" s="316">
        <v>15</v>
      </c>
      <c r="K103" s="297">
        <v>1000000</v>
      </c>
      <c r="L103" s="297">
        <v>15000000</v>
      </c>
      <c r="M103" s="317">
        <v>4.2100536080159423E-4</v>
      </c>
      <c r="N103" s="318">
        <v>1.6862079431635509E-4</v>
      </c>
    </row>
    <row r="104" spans="2:14" x14ac:dyDescent="0.25">
      <c r="B104" s="313" t="s">
        <v>683</v>
      </c>
      <c r="C104" s="34">
        <v>119</v>
      </c>
      <c r="D104" s="34">
        <v>120</v>
      </c>
      <c r="E104" s="297">
        <v>11876</v>
      </c>
      <c r="F104" s="297">
        <v>12000</v>
      </c>
      <c r="G104" s="314">
        <v>125</v>
      </c>
      <c r="H104" s="315" t="s">
        <v>71</v>
      </c>
      <c r="I104" s="315">
        <v>1</v>
      </c>
      <c r="J104" s="316">
        <v>125</v>
      </c>
      <c r="K104" s="297">
        <v>1000000</v>
      </c>
      <c r="L104" s="297">
        <v>125000000</v>
      </c>
      <c r="M104" s="317">
        <v>3.5083780066799517E-3</v>
      </c>
      <c r="N104" s="318">
        <v>1.4051732859696258E-3</v>
      </c>
    </row>
    <row r="105" spans="2:14" x14ac:dyDescent="0.25">
      <c r="B105" s="313" t="s">
        <v>316</v>
      </c>
      <c r="C105" s="34">
        <v>11</v>
      </c>
      <c r="D105" s="34">
        <v>11</v>
      </c>
      <c r="E105" s="297">
        <v>1001</v>
      </c>
      <c r="F105" s="297">
        <v>1025</v>
      </c>
      <c r="G105" s="314">
        <v>25</v>
      </c>
      <c r="H105" s="315" t="s">
        <v>328</v>
      </c>
      <c r="I105" s="315">
        <v>0</v>
      </c>
      <c r="J105" s="316">
        <v>0</v>
      </c>
      <c r="K105" s="297">
        <v>1000000</v>
      </c>
      <c r="L105" s="297">
        <v>25000000</v>
      </c>
      <c r="M105" s="317">
        <v>7.0167560133599035E-4</v>
      </c>
      <c r="N105" s="318">
        <v>0</v>
      </c>
    </row>
    <row r="106" spans="2:14" x14ac:dyDescent="0.25">
      <c r="B106" s="313" t="s">
        <v>329</v>
      </c>
      <c r="C106" s="34">
        <v>11</v>
      </c>
      <c r="D106" s="34">
        <v>11</v>
      </c>
      <c r="E106" s="297">
        <v>1026</v>
      </c>
      <c r="F106" s="297">
        <v>1050</v>
      </c>
      <c r="G106" s="314">
        <v>25</v>
      </c>
      <c r="H106" s="315" t="s">
        <v>328</v>
      </c>
      <c r="I106" s="315">
        <v>0</v>
      </c>
      <c r="J106" s="316">
        <v>0</v>
      </c>
      <c r="K106" s="297">
        <v>1000000</v>
      </c>
      <c r="L106" s="297">
        <v>25000000</v>
      </c>
      <c r="M106" s="317">
        <v>7.0167560133599035E-4</v>
      </c>
      <c r="N106" s="318">
        <v>0</v>
      </c>
    </row>
    <row r="107" spans="2:14" x14ac:dyDescent="0.25">
      <c r="B107" s="313" t="s">
        <v>330</v>
      </c>
      <c r="C107" s="34">
        <v>11</v>
      </c>
      <c r="D107" s="34">
        <v>11</v>
      </c>
      <c r="E107" s="297">
        <v>1051</v>
      </c>
      <c r="F107" s="297">
        <v>1092</v>
      </c>
      <c r="G107" s="314">
        <v>42</v>
      </c>
      <c r="H107" s="315" t="s">
        <v>328</v>
      </c>
      <c r="I107" s="315">
        <v>0</v>
      </c>
      <c r="J107" s="316">
        <v>0</v>
      </c>
      <c r="K107" s="297">
        <v>1000000</v>
      </c>
      <c r="L107" s="297">
        <v>42000000</v>
      </c>
      <c r="M107" s="317">
        <v>1.1788150102444639E-3</v>
      </c>
      <c r="N107" s="318">
        <v>0</v>
      </c>
    </row>
    <row r="108" spans="2:14" x14ac:dyDescent="0.25">
      <c r="B108" s="313" t="s">
        <v>314</v>
      </c>
      <c r="C108" s="34">
        <v>11</v>
      </c>
      <c r="D108" s="34">
        <v>12</v>
      </c>
      <c r="E108" s="297">
        <v>1093</v>
      </c>
      <c r="F108" s="297">
        <v>1192</v>
      </c>
      <c r="G108" s="314">
        <v>100</v>
      </c>
      <c r="H108" s="315" t="s">
        <v>328</v>
      </c>
      <c r="I108" s="316">
        <v>0</v>
      </c>
      <c r="J108" s="316">
        <v>0</v>
      </c>
      <c r="K108" s="297">
        <v>1000000</v>
      </c>
      <c r="L108" s="297">
        <v>100000000</v>
      </c>
      <c r="M108" s="317">
        <v>2.8067024053439614E-3</v>
      </c>
      <c r="N108" s="318">
        <v>0</v>
      </c>
    </row>
    <row r="109" spans="2:14" x14ac:dyDescent="0.25">
      <c r="B109" s="313" t="s">
        <v>331</v>
      </c>
      <c r="C109" s="34">
        <v>12</v>
      </c>
      <c r="D109" s="34">
        <v>13</v>
      </c>
      <c r="E109" s="297">
        <v>1193</v>
      </c>
      <c r="F109" s="297">
        <v>1242</v>
      </c>
      <c r="G109" s="314">
        <v>50</v>
      </c>
      <c r="H109" s="315" t="s">
        <v>328</v>
      </c>
      <c r="I109" s="316">
        <v>0</v>
      </c>
      <c r="J109" s="316">
        <v>0</v>
      </c>
      <c r="K109" s="297">
        <v>1000000</v>
      </c>
      <c r="L109" s="297">
        <v>50000000</v>
      </c>
      <c r="M109" s="317">
        <v>1.4033512026719807E-3</v>
      </c>
      <c r="N109" s="318">
        <v>0</v>
      </c>
    </row>
    <row r="110" spans="2:14" x14ac:dyDescent="0.25">
      <c r="B110" s="313" t="s">
        <v>317</v>
      </c>
      <c r="C110" s="34">
        <v>13</v>
      </c>
      <c r="D110" s="34">
        <v>14</v>
      </c>
      <c r="E110" s="297">
        <v>1243</v>
      </c>
      <c r="F110" s="297">
        <v>1342</v>
      </c>
      <c r="G110" s="314">
        <v>100</v>
      </c>
      <c r="H110" s="315" t="s">
        <v>328</v>
      </c>
      <c r="I110" s="316">
        <v>0</v>
      </c>
      <c r="J110" s="316">
        <v>0</v>
      </c>
      <c r="K110" s="297">
        <v>1000000</v>
      </c>
      <c r="L110" s="297">
        <v>100000000</v>
      </c>
      <c r="M110" s="317">
        <v>2.8067024053439614E-3</v>
      </c>
      <c r="N110" s="318">
        <v>0</v>
      </c>
    </row>
    <row r="111" spans="2:14" x14ac:dyDescent="0.25">
      <c r="B111" s="313" t="s">
        <v>332</v>
      </c>
      <c r="C111" s="34">
        <v>14</v>
      </c>
      <c r="D111" s="34">
        <v>15</v>
      </c>
      <c r="E111" s="297">
        <v>1343</v>
      </c>
      <c r="F111" s="297">
        <v>1442</v>
      </c>
      <c r="G111" s="314">
        <v>100</v>
      </c>
      <c r="H111" s="315" t="s">
        <v>328</v>
      </c>
      <c r="I111" s="316">
        <v>0</v>
      </c>
      <c r="J111" s="316">
        <v>0</v>
      </c>
      <c r="K111" s="297">
        <v>1000000</v>
      </c>
      <c r="L111" s="297">
        <v>100000000</v>
      </c>
      <c r="M111" s="317">
        <v>2.8067024053439614E-3</v>
      </c>
      <c r="N111" s="318">
        <v>0</v>
      </c>
    </row>
    <row r="112" spans="2:14" x14ac:dyDescent="0.25">
      <c r="B112" s="313" t="s">
        <v>321</v>
      </c>
      <c r="C112" s="34">
        <v>15</v>
      </c>
      <c r="D112" s="34">
        <v>16</v>
      </c>
      <c r="E112" s="297">
        <v>1443</v>
      </c>
      <c r="F112" s="297">
        <v>1542</v>
      </c>
      <c r="G112" s="314">
        <v>100</v>
      </c>
      <c r="H112" s="315" t="s">
        <v>328</v>
      </c>
      <c r="I112" s="316">
        <v>0</v>
      </c>
      <c r="J112" s="316">
        <v>0</v>
      </c>
      <c r="K112" s="297">
        <v>1000000</v>
      </c>
      <c r="L112" s="297">
        <v>100000000</v>
      </c>
      <c r="M112" s="317">
        <v>2.8067024053439614E-3</v>
      </c>
      <c r="N112" s="318">
        <v>0</v>
      </c>
    </row>
    <row r="113" spans="2:14" x14ac:dyDescent="0.25">
      <c r="B113" s="313" t="s">
        <v>324</v>
      </c>
      <c r="C113" s="34">
        <v>16</v>
      </c>
      <c r="D113" s="34">
        <v>16</v>
      </c>
      <c r="E113" s="297">
        <v>1543</v>
      </c>
      <c r="F113" s="297">
        <v>1592</v>
      </c>
      <c r="G113" s="314">
        <v>50</v>
      </c>
      <c r="H113" s="315" t="s">
        <v>328</v>
      </c>
      <c r="I113" s="316">
        <v>0</v>
      </c>
      <c r="J113" s="316">
        <v>0</v>
      </c>
      <c r="K113" s="297">
        <v>1000000</v>
      </c>
      <c r="L113" s="297">
        <v>50000000</v>
      </c>
      <c r="M113" s="317">
        <v>1.4033512026719807E-3</v>
      </c>
      <c r="N113" s="318">
        <v>0</v>
      </c>
    </row>
    <row r="114" spans="2:14" x14ac:dyDescent="0.25">
      <c r="B114" s="313" t="s">
        <v>325</v>
      </c>
      <c r="C114" s="34">
        <v>16</v>
      </c>
      <c r="D114" s="34">
        <v>17</v>
      </c>
      <c r="E114" s="297">
        <v>1593</v>
      </c>
      <c r="F114" s="297">
        <v>1617</v>
      </c>
      <c r="G114" s="314">
        <v>25</v>
      </c>
      <c r="H114" s="315" t="s">
        <v>328</v>
      </c>
      <c r="I114" s="316">
        <v>0</v>
      </c>
      <c r="J114" s="316">
        <v>0</v>
      </c>
      <c r="K114" s="297">
        <v>1000000</v>
      </c>
      <c r="L114" s="297">
        <v>25000000</v>
      </c>
      <c r="M114" s="317">
        <v>7.0167560133599035E-4</v>
      </c>
      <c r="N114" s="318">
        <v>0</v>
      </c>
    </row>
    <row r="115" spans="2:14" x14ac:dyDescent="0.25">
      <c r="B115" s="313" t="s">
        <v>311</v>
      </c>
      <c r="C115" s="34">
        <v>17</v>
      </c>
      <c r="D115" s="34">
        <v>17</v>
      </c>
      <c r="E115" s="297">
        <v>1618</v>
      </c>
      <c r="F115" s="297">
        <v>1627</v>
      </c>
      <c r="G115" s="314">
        <v>10</v>
      </c>
      <c r="H115" s="315" t="s">
        <v>328</v>
      </c>
      <c r="I115" s="316">
        <v>0</v>
      </c>
      <c r="J115" s="316">
        <v>0</v>
      </c>
      <c r="K115" s="297">
        <v>1000000</v>
      </c>
      <c r="L115" s="297">
        <v>10000000</v>
      </c>
      <c r="M115" s="317">
        <v>2.8067024053439612E-4</v>
      </c>
      <c r="N115" s="318">
        <v>0</v>
      </c>
    </row>
    <row r="116" spans="2:14" x14ac:dyDescent="0.25">
      <c r="B116" s="313" t="s">
        <v>319</v>
      </c>
      <c r="C116" s="34">
        <v>17</v>
      </c>
      <c r="D116" s="34">
        <v>18</v>
      </c>
      <c r="E116" s="297">
        <v>1628</v>
      </c>
      <c r="F116" s="297">
        <v>1727</v>
      </c>
      <c r="G116" s="314">
        <v>100</v>
      </c>
      <c r="H116" s="315" t="s">
        <v>328</v>
      </c>
      <c r="I116" s="316">
        <v>0</v>
      </c>
      <c r="J116" s="316">
        <v>0</v>
      </c>
      <c r="K116" s="297">
        <v>1000000</v>
      </c>
      <c r="L116" s="297">
        <v>100000000</v>
      </c>
      <c r="M116" s="317">
        <v>2.8067024053439614E-3</v>
      </c>
      <c r="N116" s="318">
        <v>0</v>
      </c>
    </row>
    <row r="117" spans="2:14" x14ac:dyDescent="0.25">
      <c r="B117" s="313" t="s">
        <v>316</v>
      </c>
      <c r="C117" s="34">
        <v>18</v>
      </c>
      <c r="D117" s="34">
        <v>18</v>
      </c>
      <c r="E117" s="297">
        <v>1728</v>
      </c>
      <c r="F117" s="297">
        <v>1777</v>
      </c>
      <c r="G117" s="314">
        <v>50</v>
      </c>
      <c r="H117" s="315" t="s">
        <v>328</v>
      </c>
      <c r="I117" s="316">
        <v>0</v>
      </c>
      <c r="J117" s="316">
        <v>0</v>
      </c>
      <c r="K117" s="297">
        <v>1000000</v>
      </c>
      <c r="L117" s="297">
        <v>50000000</v>
      </c>
      <c r="M117" s="317">
        <v>1.4033512026719807E-3</v>
      </c>
      <c r="N117" s="318">
        <v>0</v>
      </c>
    </row>
    <row r="118" spans="2:14" x14ac:dyDescent="0.25">
      <c r="B118" s="313" t="s">
        <v>322</v>
      </c>
      <c r="C118" s="34">
        <v>18</v>
      </c>
      <c r="D118" s="34">
        <v>19</v>
      </c>
      <c r="E118" s="297">
        <v>1778</v>
      </c>
      <c r="F118" s="297">
        <v>1827</v>
      </c>
      <c r="G118" s="314">
        <v>50</v>
      </c>
      <c r="H118" s="315" t="s">
        <v>328</v>
      </c>
      <c r="I118" s="316">
        <v>0</v>
      </c>
      <c r="J118" s="316">
        <v>0</v>
      </c>
      <c r="K118" s="297">
        <v>1000000</v>
      </c>
      <c r="L118" s="297">
        <v>50000000</v>
      </c>
      <c r="M118" s="317">
        <v>1.4033512026719807E-3</v>
      </c>
      <c r="N118" s="318">
        <v>0</v>
      </c>
    </row>
    <row r="119" spans="2:14" x14ac:dyDescent="0.25">
      <c r="B119" s="313" t="s">
        <v>318</v>
      </c>
      <c r="C119" s="34">
        <v>19</v>
      </c>
      <c r="D119" s="34">
        <v>20</v>
      </c>
      <c r="E119" s="297">
        <v>1828</v>
      </c>
      <c r="F119" s="297">
        <v>1927</v>
      </c>
      <c r="G119" s="314">
        <v>100</v>
      </c>
      <c r="H119" s="315" t="s">
        <v>328</v>
      </c>
      <c r="I119" s="316">
        <v>0</v>
      </c>
      <c r="J119" s="316">
        <v>0</v>
      </c>
      <c r="K119" s="297">
        <v>1000000</v>
      </c>
      <c r="L119" s="297">
        <v>100000000</v>
      </c>
      <c r="M119" s="317">
        <v>2.8067024053439614E-3</v>
      </c>
      <c r="N119" s="318">
        <v>0</v>
      </c>
    </row>
    <row r="120" spans="2:14" x14ac:dyDescent="0.25">
      <c r="B120" s="313" t="s">
        <v>312</v>
      </c>
      <c r="C120" s="34">
        <v>20</v>
      </c>
      <c r="D120" s="34">
        <v>21</v>
      </c>
      <c r="E120" s="297">
        <v>1928</v>
      </c>
      <c r="F120" s="297">
        <v>2027</v>
      </c>
      <c r="G120" s="314">
        <v>100</v>
      </c>
      <c r="H120" s="315" t="s">
        <v>328</v>
      </c>
      <c r="I120" s="316">
        <v>0</v>
      </c>
      <c r="J120" s="316">
        <v>0</v>
      </c>
      <c r="K120" s="297">
        <v>1000000</v>
      </c>
      <c r="L120" s="297">
        <v>100000000</v>
      </c>
      <c r="M120" s="317">
        <v>2.8067024053439614E-3</v>
      </c>
      <c r="N120" s="318">
        <v>0</v>
      </c>
    </row>
    <row r="121" spans="2:14" x14ac:dyDescent="0.25">
      <c r="B121" s="313" t="s">
        <v>332</v>
      </c>
      <c r="C121" s="34">
        <v>21</v>
      </c>
      <c r="D121" s="34">
        <v>22</v>
      </c>
      <c r="E121" s="297">
        <v>2028</v>
      </c>
      <c r="F121" s="297">
        <v>2127</v>
      </c>
      <c r="G121" s="314">
        <v>100</v>
      </c>
      <c r="H121" s="315" t="s">
        <v>328</v>
      </c>
      <c r="I121" s="316">
        <v>0</v>
      </c>
      <c r="J121" s="316">
        <v>0</v>
      </c>
      <c r="K121" s="297">
        <v>1000000</v>
      </c>
      <c r="L121" s="297">
        <v>100000000</v>
      </c>
      <c r="M121" s="317">
        <v>2.8067024053439614E-3</v>
      </c>
      <c r="N121" s="318">
        <v>0</v>
      </c>
    </row>
    <row r="122" spans="2:14" x14ac:dyDescent="0.25">
      <c r="B122" s="313" t="s">
        <v>333</v>
      </c>
      <c r="C122" s="34">
        <v>22</v>
      </c>
      <c r="D122" s="34">
        <v>22</v>
      </c>
      <c r="E122" s="297">
        <v>2128</v>
      </c>
      <c r="F122" s="297">
        <v>2152</v>
      </c>
      <c r="G122" s="314">
        <v>25</v>
      </c>
      <c r="H122" s="315" t="s">
        <v>328</v>
      </c>
      <c r="I122" s="316">
        <v>0</v>
      </c>
      <c r="J122" s="316">
        <v>0</v>
      </c>
      <c r="K122" s="297">
        <v>1000000</v>
      </c>
      <c r="L122" s="297">
        <v>25000000</v>
      </c>
      <c r="M122" s="317">
        <v>7.0167560133599035E-4</v>
      </c>
      <c r="N122" s="318">
        <v>0</v>
      </c>
    </row>
    <row r="123" spans="2:14" x14ac:dyDescent="0.25">
      <c r="B123" s="313" t="s">
        <v>321</v>
      </c>
      <c r="C123" s="34">
        <v>22</v>
      </c>
      <c r="D123" s="34">
        <v>23</v>
      </c>
      <c r="E123" s="297">
        <v>2153</v>
      </c>
      <c r="F123" s="297">
        <v>2252</v>
      </c>
      <c r="G123" s="314">
        <v>100</v>
      </c>
      <c r="H123" s="315" t="s">
        <v>328</v>
      </c>
      <c r="I123" s="316">
        <v>0</v>
      </c>
      <c r="J123" s="316">
        <v>0</v>
      </c>
      <c r="K123" s="297">
        <v>1000000</v>
      </c>
      <c r="L123" s="297">
        <v>100000000</v>
      </c>
      <c r="M123" s="317">
        <v>2.8067024053439614E-3</v>
      </c>
      <c r="N123" s="318">
        <v>0</v>
      </c>
    </row>
    <row r="124" spans="2:14" x14ac:dyDescent="0.25">
      <c r="B124" s="313" t="s">
        <v>315</v>
      </c>
      <c r="C124" s="34">
        <v>23</v>
      </c>
      <c r="D124" s="34">
        <v>24</v>
      </c>
      <c r="E124" s="297">
        <v>2253</v>
      </c>
      <c r="F124" s="297">
        <v>2302</v>
      </c>
      <c r="G124" s="314">
        <v>50</v>
      </c>
      <c r="H124" s="315" t="s">
        <v>328</v>
      </c>
      <c r="I124" s="316">
        <v>0</v>
      </c>
      <c r="J124" s="316">
        <v>0</v>
      </c>
      <c r="K124" s="297">
        <v>1000000</v>
      </c>
      <c r="L124" s="297">
        <v>50000000</v>
      </c>
      <c r="M124" s="317">
        <v>1.4033512026719807E-3</v>
      </c>
      <c r="N124" s="318">
        <v>0</v>
      </c>
    </row>
    <row r="125" spans="2:14" x14ac:dyDescent="0.25">
      <c r="B125" s="313" t="s">
        <v>313</v>
      </c>
      <c r="C125" s="34">
        <v>24</v>
      </c>
      <c r="D125" s="34">
        <v>24</v>
      </c>
      <c r="E125" s="297">
        <v>2303</v>
      </c>
      <c r="F125" s="297">
        <v>2377</v>
      </c>
      <c r="G125" s="314">
        <v>75</v>
      </c>
      <c r="H125" s="315" t="s">
        <v>328</v>
      </c>
      <c r="I125" s="316">
        <v>0</v>
      </c>
      <c r="J125" s="316">
        <v>0</v>
      </c>
      <c r="K125" s="297">
        <v>1000000</v>
      </c>
      <c r="L125" s="297">
        <v>75000000</v>
      </c>
      <c r="M125" s="317">
        <v>2.1050268040079712E-3</v>
      </c>
      <c r="N125" s="318">
        <v>0</v>
      </c>
    </row>
    <row r="126" spans="2:14" x14ac:dyDescent="0.25">
      <c r="B126" s="313" t="s">
        <v>313</v>
      </c>
      <c r="C126" s="34">
        <v>24</v>
      </c>
      <c r="D126" s="34">
        <v>25</v>
      </c>
      <c r="E126" s="297">
        <v>2378</v>
      </c>
      <c r="F126" s="297">
        <v>2452</v>
      </c>
      <c r="G126" s="314">
        <v>75</v>
      </c>
      <c r="H126" s="315" t="s">
        <v>328</v>
      </c>
      <c r="I126" s="316">
        <v>0</v>
      </c>
      <c r="J126" s="316">
        <v>0</v>
      </c>
      <c r="K126" s="297">
        <v>1000000</v>
      </c>
      <c r="L126" s="297">
        <v>75000000</v>
      </c>
      <c r="M126" s="317">
        <v>2.1050268040079712E-3</v>
      </c>
      <c r="N126" s="318">
        <v>0</v>
      </c>
    </row>
    <row r="127" spans="2:14" x14ac:dyDescent="0.25">
      <c r="B127" s="313" t="s">
        <v>334</v>
      </c>
      <c r="C127" s="34">
        <v>25</v>
      </c>
      <c r="D127" s="34">
        <v>26</v>
      </c>
      <c r="E127" s="297">
        <v>2453</v>
      </c>
      <c r="F127" s="297">
        <v>2527</v>
      </c>
      <c r="G127" s="314">
        <v>75</v>
      </c>
      <c r="H127" s="315" t="s">
        <v>328</v>
      </c>
      <c r="I127" s="316">
        <v>0</v>
      </c>
      <c r="J127" s="316">
        <v>0</v>
      </c>
      <c r="K127" s="297">
        <v>1000000</v>
      </c>
      <c r="L127" s="297">
        <v>75000000</v>
      </c>
      <c r="M127" s="317">
        <v>2.1050268040079712E-3</v>
      </c>
      <c r="N127" s="318">
        <v>0</v>
      </c>
    </row>
    <row r="128" spans="2:14" x14ac:dyDescent="0.25">
      <c r="B128" s="313" t="s">
        <v>323</v>
      </c>
      <c r="C128" s="34">
        <v>26</v>
      </c>
      <c r="D128" s="34">
        <v>26</v>
      </c>
      <c r="E128" s="297">
        <v>2528</v>
      </c>
      <c r="F128" s="297">
        <v>2577</v>
      </c>
      <c r="G128" s="314">
        <v>50</v>
      </c>
      <c r="H128" s="315" t="s">
        <v>328</v>
      </c>
      <c r="I128" s="316">
        <v>0</v>
      </c>
      <c r="J128" s="316">
        <v>0</v>
      </c>
      <c r="K128" s="297">
        <v>1000000</v>
      </c>
      <c r="L128" s="297">
        <v>50000000</v>
      </c>
      <c r="M128" s="317">
        <v>1.4033512026719807E-3</v>
      </c>
      <c r="N128" s="318">
        <v>0</v>
      </c>
    </row>
    <row r="129" spans="2:14" x14ac:dyDescent="0.25">
      <c r="B129" s="313" t="s">
        <v>50</v>
      </c>
      <c r="C129" s="34">
        <v>26</v>
      </c>
      <c r="D129" s="34">
        <v>27</v>
      </c>
      <c r="E129" s="297">
        <v>2578</v>
      </c>
      <c r="F129" s="297">
        <v>2602</v>
      </c>
      <c r="G129" s="314">
        <v>25</v>
      </c>
      <c r="H129" s="315" t="s">
        <v>328</v>
      </c>
      <c r="I129" s="316">
        <v>0</v>
      </c>
      <c r="J129" s="316">
        <v>0</v>
      </c>
      <c r="K129" s="297">
        <v>1000000</v>
      </c>
      <c r="L129" s="297">
        <v>25000000</v>
      </c>
      <c r="M129" s="317">
        <v>7.0167560133599035E-4</v>
      </c>
      <c r="N129" s="318">
        <v>0</v>
      </c>
    </row>
    <row r="130" spans="2:14" x14ac:dyDescent="0.25">
      <c r="B130" s="313" t="s">
        <v>320</v>
      </c>
      <c r="C130" s="34">
        <v>27</v>
      </c>
      <c r="D130" s="34">
        <v>27</v>
      </c>
      <c r="E130" s="297">
        <v>2603</v>
      </c>
      <c r="F130" s="297">
        <v>2652</v>
      </c>
      <c r="G130" s="314">
        <v>50</v>
      </c>
      <c r="H130" s="315" t="s">
        <v>328</v>
      </c>
      <c r="I130" s="316">
        <v>0</v>
      </c>
      <c r="J130" s="316">
        <v>0</v>
      </c>
      <c r="K130" s="297">
        <v>1000000</v>
      </c>
      <c r="L130" s="297">
        <v>50000000</v>
      </c>
      <c r="M130" s="317">
        <v>1.4033512026719807E-3</v>
      </c>
      <c r="N130" s="318">
        <v>0</v>
      </c>
    </row>
    <row r="131" spans="2:14" x14ac:dyDescent="0.25">
      <c r="B131" s="313" t="s">
        <v>326</v>
      </c>
      <c r="C131" s="34">
        <v>27</v>
      </c>
      <c r="D131" s="34">
        <v>27</v>
      </c>
      <c r="E131" s="297">
        <v>2653</v>
      </c>
      <c r="F131" s="297">
        <v>2677</v>
      </c>
      <c r="G131" s="314">
        <v>25</v>
      </c>
      <c r="H131" s="315" t="s">
        <v>328</v>
      </c>
      <c r="I131" s="316">
        <v>0</v>
      </c>
      <c r="J131" s="316">
        <v>0</v>
      </c>
      <c r="K131" s="297">
        <v>1000000</v>
      </c>
      <c r="L131" s="297">
        <v>25000000</v>
      </c>
      <c r="M131" s="317">
        <v>7.0167560133599035E-4</v>
      </c>
      <c r="N131" s="318">
        <v>0</v>
      </c>
    </row>
    <row r="132" spans="2:14" x14ac:dyDescent="0.25">
      <c r="B132" s="313" t="s">
        <v>335</v>
      </c>
      <c r="C132" s="34">
        <v>27</v>
      </c>
      <c r="D132" s="34">
        <v>28</v>
      </c>
      <c r="E132" s="297">
        <v>2678</v>
      </c>
      <c r="F132" s="297">
        <v>2727</v>
      </c>
      <c r="G132" s="314">
        <v>50</v>
      </c>
      <c r="H132" s="315" t="s">
        <v>328</v>
      </c>
      <c r="I132" s="316">
        <v>0</v>
      </c>
      <c r="J132" s="316">
        <v>0</v>
      </c>
      <c r="K132" s="297">
        <v>1000000</v>
      </c>
      <c r="L132" s="297">
        <v>50000000</v>
      </c>
      <c r="M132" s="317">
        <v>1.4033512026719807E-3</v>
      </c>
      <c r="N132" s="318">
        <v>0</v>
      </c>
    </row>
    <row r="133" spans="2:14" x14ac:dyDescent="0.25">
      <c r="B133" s="313" t="s">
        <v>319</v>
      </c>
      <c r="C133" s="34">
        <v>28</v>
      </c>
      <c r="D133" s="34">
        <v>28</v>
      </c>
      <c r="E133" s="297">
        <v>2728</v>
      </c>
      <c r="F133" s="297">
        <v>2752</v>
      </c>
      <c r="G133" s="314">
        <v>25</v>
      </c>
      <c r="H133" s="315" t="s">
        <v>328</v>
      </c>
      <c r="I133" s="316">
        <v>0</v>
      </c>
      <c r="J133" s="316">
        <v>0</v>
      </c>
      <c r="K133" s="297">
        <v>1000000</v>
      </c>
      <c r="L133" s="297">
        <v>25000000</v>
      </c>
      <c r="M133" s="317">
        <v>7.0167560133599035E-4</v>
      </c>
      <c r="N133" s="318">
        <v>0</v>
      </c>
    </row>
    <row r="134" spans="2:14" x14ac:dyDescent="0.25">
      <c r="B134" s="313" t="s">
        <v>322</v>
      </c>
      <c r="C134" s="34">
        <v>28</v>
      </c>
      <c r="D134" s="34">
        <v>29</v>
      </c>
      <c r="E134" s="297">
        <v>2753</v>
      </c>
      <c r="F134" s="297">
        <v>2802</v>
      </c>
      <c r="G134" s="314">
        <v>50</v>
      </c>
      <c r="H134" s="315" t="s">
        <v>328</v>
      </c>
      <c r="I134" s="316">
        <v>0</v>
      </c>
      <c r="J134" s="316">
        <v>0</v>
      </c>
      <c r="K134" s="297">
        <v>1000000</v>
      </c>
      <c r="L134" s="297">
        <v>50000000</v>
      </c>
      <c r="M134" s="317">
        <v>1.4033512026719807E-3</v>
      </c>
      <c r="N134" s="318">
        <v>0</v>
      </c>
    </row>
    <row r="135" spans="2:14" x14ac:dyDescent="0.25">
      <c r="B135" s="313" t="s">
        <v>312</v>
      </c>
      <c r="C135" s="34">
        <v>29</v>
      </c>
      <c r="D135" s="34">
        <v>29</v>
      </c>
      <c r="E135" s="297">
        <v>2803</v>
      </c>
      <c r="F135" s="297">
        <v>2852</v>
      </c>
      <c r="G135" s="314">
        <v>50</v>
      </c>
      <c r="H135" s="315" t="s">
        <v>328</v>
      </c>
      <c r="I135" s="316">
        <v>0</v>
      </c>
      <c r="J135" s="316">
        <v>0</v>
      </c>
      <c r="K135" s="297">
        <v>1000000</v>
      </c>
      <c r="L135" s="297">
        <v>50000000</v>
      </c>
      <c r="M135" s="317">
        <v>1.4033512026719807E-3</v>
      </c>
      <c r="N135" s="318">
        <v>0</v>
      </c>
    </row>
    <row r="136" spans="2:14" x14ac:dyDescent="0.25">
      <c r="B136" s="313" t="s">
        <v>324</v>
      </c>
      <c r="C136" s="34">
        <v>29</v>
      </c>
      <c r="D136" s="34">
        <v>30</v>
      </c>
      <c r="E136" s="297">
        <v>2853</v>
      </c>
      <c r="F136" s="297">
        <v>2902</v>
      </c>
      <c r="G136" s="314">
        <v>50</v>
      </c>
      <c r="H136" s="315" t="s">
        <v>328</v>
      </c>
      <c r="I136" s="316">
        <v>0</v>
      </c>
      <c r="J136" s="316">
        <v>0</v>
      </c>
      <c r="K136" s="297">
        <v>1000000</v>
      </c>
      <c r="L136" s="297">
        <v>50000000</v>
      </c>
      <c r="M136" s="317">
        <v>1.4033512026719807E-3</v>
      </c>
      <c r="N136" s="318">
        <v>0</v>
      </c>
    </row>
    <row r="137" spans="2:14" x14ac:dyDescent="0.25">
      <c r="B137" s="313" t="s">
        <v>325</v>
      </c>
      <c r="C137" s="34">
        <v>30</v>
      </c>
      <c r="D137" s="34">
        <v>30</v>
      </c>
      <c r="E137" s="297">
        <v>2903</v>
      </c>
      <c r="F137" s="297">
        <v>2907</v>
      </c>
      <c r="G137" s="314">
        <v>5</v>
      </c>
      <c r="H137" s="315" t="s">
        <v>328</v>
      </c>
      <c r="I137" s="316">
        <v>0</v>
      </c>
      <c r="J137" s="316">
        <v>0</v>
      </c>
      <c r="K137" s="297">
        <v>1000000</v>
      </c>
      <c r="L137" s="297">
        <v>5000000</v>
      </c>
      <c r="M137" s="317">
        <v>1.4033512026719806E-4</v>
      </c>
      <c r="N137" s="318">
        <v>0</v>
      </c>
    </row>
    <row r="138" spans="2:14" x14ac:dyDescent="0.25">
      <c r="B138" s="313" t="s">
        <v>314</v>
      </c>
      <c r="C138" s="34">
        <v>30</v>
      </c>
      <c r="D138" s="34">
        <v>30</v>
      </c>
      <c r="E138" s="297">
        <v>2908</v>
      </c>
      <c r="F138" s="297">
        <v>2922</v>
      </c>
      <c r="G138" s="314">
        <v>15</v>
      </c>
      <c r="H138" s="315" t="s">
        <v>328</v>
      </c>
      <c r="I138" s="316">
        <v>0</v>
      </c>
      <c r="J138" s="316">
        <v>0</v>
      </c>
      <c r="K138" s="297">
        <v>1000000</v>
      </c>
      <c r="L138" s="297">
        <v>15000000</v>
      </c>
      <c r="M138" s="317">
        <v>4.2100536080159423E-4</v>
      </c>
      <c r="N138" s="318">
        <v>0</v>
      </c>
    </row>
    <row r="139" spans="2:14" x14ac:dyDescent="0.25">
      <c r="B139" s="313" t="s">
        <v>321</v>
      </c>
      <c r="C139" s="34">
        <v>30</v>
      </c>
      <c r="D139" s="34">
        <v>30</v>
      </c>
      <c r="E139" s="297">
        <v>2923</v>
      </c>
      <c r="F139" s="297">
        <v>2972</v>
      </c>
      <c r="G139" s="314">
        <v>50</v>
      </c>
      <c r="H139" s="315" t="s">
        <v>328</v>
      </c>
      <c r="I139" s="316">
        <v>0</v>
      </c>
      <c r="J139" s="316">
        <v>0</v>
      </c>
      <c r="K139" s="297">
        <v>1000000</v>
      </c>
      <c r="L139" s="297">
        <v>50000000</v>
      </c>
      <c r="M139" s="317">
        <v>1.4033512026719807E-3</v>
      </c>
      <c r="N139" s="318">
        <v>0</v>
      </c>
    </row>
    <row r="140" spans="2:14" x14ac:dyDescent="0.25">
      <c r="B140" s="313" t="s">
        <v>330</v>
      </c>
      <c r="C140" s="34">
        <v>30</v>
      </c>
      <c r="D140" s="34">
        <v>30</v>
      </c>
      <c r="E140" s="297">
        <v>2973</v>
      </c>
      <c r="F140" s="297">
        <v>2980</v>
      </c>
      <c r="G140" s="314">
        <v>8</v>
      </c>
      <c r="H140" s="315" t="s">
        <v>328</v>
      </c>
      <c r="I140" s="316">
        <v>0</v>
      </c>
      <c r="J140" s="316">
        <v>0</v>
      </c>
      <c r="K140" s="297">
        <v>1000000</v>
      </c>
      <c r="L140" s="297">
        <v>8000000</v>
      </c>
      <c r="M140" s="317">
        <v>2.2453619242751691E-4</v>
      </c>
      <c r="N140" s="318">
        <v>0</v>
      </c>
    </row>
    <row r="141" spans="2:14" x14ac:dyDescent="0.25">
      <c r="B141" s="313" t="s">
        <v>320</v>
      </c>
      <c r="C141" s="34">
        <v>30</v>
      </c>
      <c r="D141" s="34">
        <v>30</v>
      </c>
      <c r="E141" s="297">
        <v>2981</v>
      </c>
      <c r="F141" s="297">
        <v>3000</v>
      </c>
      <c r="G141" s="314">
        <v>20</v>
      </c>
      <c r="H141" s="315" t="s">
        <v>328</v>
      </c>
      <c r="I141" s="316">
        <v>0</v>
      </c>
      <c r="J141" s="316">
        <v>0</v>
      </c>
      <c r="K141" s="297">
        <v>1000000</v>
      </c>
      <c r="L141" s="297">
        <v>20000000</v>
      </c>
      <c r="M141" s="317">
        <v>5.6134048106879224E-4</v>
      </c>
      <c r="N141" s="318">
        <v>0</v>
      </c>
    </row>
    <row r="142" spans="2:14" x14ac:dyDescent="0.25">
      <c r="B142" s="313" t="s">
        <v>316</v>
      </c>
      <c r="C142" s="34">
        <v>71</v>
      </c>
      <c r="D142" s="34">
        <v>71</v>
      </c>
      <c r="E142" s="297">
        <v>7001</v>
      </c>
      <c r="F142" s="297">
        <v>7075</v>
      </c>
      <c r="G142" s="314">
        <v>75</v>
      </c>
      <c r="H142" s="315" t="s">
        <v>336</v>
      </c>
      <c r="I142" s="316">
        <v>0</v>
      </c>
      <c r="J142" s="316">
        <v>0</v>
      </c>
      <c r="K142" s="297">
        <v>1000000</v>
      </c>
      <c r="L142" s="297">
        <v>75000000</v>
      </c>
      <c r="M142" s="317">
        <v>2.1050268040079712E-3</v>
      </c>
      <c r="N142" s="318">
        <v>0</v>
      </c>
    </row>
    <row r="143" spans="2:14" x14ac:dyDescent="0.25">
      <c r="B143" s="313" t="s">
        <v>318</v>
      </c>
      <c r="C143" s="34">
        <v>71</v>
      </c>
      <c r="D143" s="34">
        <v>72</v>
      </c>
      <c r="E143" s="297">
        <v>7076</v>
      </c>
      <c r="F143" s="297">
        <v>7175</v>
      </c>
      <c r="G143" s="314">
        <v>100</v>
      </c>
      <c r="H143" s="315" t="s">
        <v>336</v>
      </c>
      <c r="I143" s="316">
        <v>0</v>
      </c>
      <c r="J143" s="316">
        <v>0</v>
      </c>
      <c r="K143" s="297">
        <v>1000000</v>
      </c>
      <c r="L143" s="297">
        <v>100000000</v>
      </c>
      <c r="M143" s="317">
        <v>2.8067024053439614E-3</v>
      </c>
      <c r="N143" s="318">
        <v>0</v>
      </c>
    </row>
    <row r="144" spans="2:14" x14ac:dyDescent="0.25">
      <c r="B144" s="313" t="s">
        <v>312</v>
      </c>
      <c r="C144" s="34">
        <v>72</v>
      </c>
      <c r="D144" s="34">
        <v>74</v>
      </c>
      <c r="E144" s="297">
        <v>7176</v>
      </c>
      <c r="F144" s="297">
        <v>7325</v>
      </c>
      <c r="G144" s="314">
        <v>150</v>
      </c>
      <c r="H144" s="315" t="s">
        <v>336</v>
      </c>
      <c r="I144" s="316">
        <v>0</v>
      </c>
      <c r="J144" s="316">
        <v>0</v>
      </c>
      <c r="K144" s="297">
        <v>1000000</v>
      </c>
      <c r="L144" s="297">
        <v>150000000</v>
      </c>
      <c r="M144" s="317">
        <v>4.2100536080159423E-3</v>
      </c>
      <c r="N144" s="318">
        <v>0</v>
      </c>
    </row>
    <row r="145" spans="2:14" x14ac:dyDescent="0.25">
      <c r="B145" s="313" t="s">
        <v>311</v>
      </c>
      <c r="C145" s="34">
        <v>74</v>
      </c>
      <c r="D145" s="34">
        <v>74</v>
      </c>
      <c r="E145" s="297">
        <v>7326</v>
      </c>
      <c r="F145" s="297">
        <v>7345</v>
      </c>
      <c r="G145" s="314">
        <v>20</v>
      </c>
      <c r="H145" s="315" t="s">
        <v>336</v>
      </c>
      <c r="I145" s="316">
        <v>0</v>
      </c>
      <c r="J145" s="316">
        <v>0</v>
      </c>
      <c r="K145" s="297">
        <v>1000000</v>
      </c>
      <c r="L145" s="297">
        <v>20000000</v>
      </c>
      <c r="M145" s="317">
        <v>5.6134048106879224E-4</v>
      </c>
      <c r="N145" s="318">
        <v>0</v>
      </c>
    </row>
    <row r="146" spans="2:14" x14ac:dyDescent="0.25">
      <c r="B146" s="313" t="s">
        <v>313</v>
      </c>
      <c r="C146" s="34">
        <v>74</v>
      </c>
      <c r="D146" s="34">
        <v>75</v>
      </c>
      <c r="E146" s="297">
        <v>7346</v>
      </c>
      <c r="F146" s="297">
        <v>7420</v>
      </c>
      <c r="G146" s="314">
        <v>75</v>
      </c>
      <c r="H146" s="315" t="s">
        <v>336</v>
      </c>
      <c r="I146" s="316">
        <v>0</v>
      </c>
      <c r="J146" s="316">
        <v>0</v>
      </c>
      <c r="K146" s="297">
        <v>1000000</v>
      </c>
      <c r="L146" s="297">
        <v>75000000</v>
      </c>
      <c r="M146" s="317">
        <v>2.1050268040079712E-3</v>
      </c>
      <c r="N146" s="318">
        <v>0</v>
      </c>
    </row>
    <row r="147" spans="2:14" x14ac:dyDescent="0.25">
      <c r="B147" s="313" t="s">
        <v>45</v>
      </c>
      <c r="C147" s="34">
        <v>75</v>
      </c>
      <c r="D147" s="34">
        <v>75</v>
      </c>
      <c r="E147" s="297">
        <v>7421</v>
      </c>
      <c r="F147" s="297">
        <v>7445</v>
      </c>
      <c r="G147" s="314">
        <v>25</v>
      </c>
      <c r="H147" s="315" t="s">
        <v>336</v>
      </c>
      <c r="I147" s="316">
        <v>0</v>
      </c>
      <c r="J147" s="316">
        <v>0</v>
      </c>
      <c r="K147" s="297">
        <v>1000000</v>
      </c>
      <c r="L147" s="297">
        <v>25000000</v>
      </c>
      <c r="M147" s="317">
        <v>7.0167560133599035E-4</v>
      </c>
      <c r="N147" s="318">
        <v>0</v>
      </c>
    </row>
    <row r="148" spans="2:14" x14ac:dyDescent="0.25">
      <c r="B148" s="313" t="s">
        <v>337</v>
      </c>
      <c r="C148" s="34">
        <v>75</v>
      </c>
      <c r="D148" s="34">
        <v>75</v>
      </c>
      <c r="E148" s="297">
        <v>7446</v>
      </c>
      <c r="F148" s="297">
        <v>7470</v>
      </c>
      <c r="G148" s="314">
        <v>25</v>
      </c>
      <c r="H148" s="315" t="s">
        <v>336</v>
      </c>
      <c r="I148" s="316">
        <v>0</v>
      </c>
      <c r="J148" s="316">
        <v>0</v>
      </c>
      <c r="K148" s="297">
        <v>1000000</v>
      </c>
      <c r="L148" s="297">
        <v>25000000</v>
      </c>
      <c r="M148" s="317">
        <v>7.0167560133599035E-4</v>
      </c>
      <c r="N148" s="318">
        <v>0</v>
      </c>
    </row>
    <row r="149" spans="2:14" x14ac:dyDescent="0.25">
      <c r="B149" s="313" t="s">
        <v>338</v>
      </c>
      <c r="C149" s="34">
        <v>75</v>
      </c>
      <c r="D149" s="34">
        <v>77</v>
      </c>
      <c r="E149" s="297">
        <v>7471</v>
      </c>
      <c r="F149" s="297">
        <v>7670</v>
      </c>
      <c r="G149" s="314">
        <v>200</v>
      </c>
      <c r="H149" s="315" t="s">
        <v>336</v>
      </c>
      <c r="I149" s="316">
        <v>0</v>
      </c>
      <c r="J149" s="316">
        <v>0</v>
      </c>
      <c r="K149" s="297">
        <v>1000000</v>
      </c>
      <c r="L149" s="297">
        <v>200000000</v>
      </c>
      <c r="M149" s="317">
        <v>5.6134048106879228E-3</v>
      </c>
      <c r="N149" s="318">
        <v>0</v>
      </c>
    </row>
    <row r="150" spans="2:14" x14ac:dyDescent="0.25">
      <c r="B150" s="313" t="s">
        <v>339</v>
      </c>
      <c r="C150" s="34">
        <v>77</v>
      </c>
      <c r="D150" s="34">
        <v>78</v>
      </c>
      <c r="E150" s="297">
        <v>7671</v>
      </c>
      <c r="F150" s="297">
        <v>7720</v>
      </c>
      <c r="G150" s="314">
        <v>50</v>
      </c>
      <c r="H150" s="315" t="s">
        <v>336</v>
      </c>
      <c r="I150" s="316">
        <v>0</v>
      </c>
      <c r="J150" s="316">
        <v>0</v>
      </c>
      <c r="K150" s="297">
        <v>1000000</v>
      </c>
      <c r="L150" s="297">
        <v>50000000</v>
      </c>
      <c r="M150" s="317">
        <v>1.4033512026719807E-3</v>
      </c>
      <c r="N150" s="319">
        <v>0</v>
      </c>
    </row>
    <row r="151" spans="2:14" x14ac:dyDescent="0.25">
      <c r="B151" s="313" t="s">
        <v>318</v>
      </c>
      <c r="C151" s="34">
        <v>78</v>
      </c>
      <c r="D151" s="34">
        <v>79</v>
      </c>
      <c r="E151" s="297">
        <v>7721</v>
      </c>
      <c r="F151" s="297">
        <v>7820</v>
      </c>
      <c r="G151" s="314">
        <v>100</v>
      </c>
      <c r="H151" s="315" t="s">
        <v>336</v>
      </c>
      <c r="I151" s="316">
        <v>0</v>
      </c>
      <c r="J151" s="316">
        <v>0</v>
      </c>
      <c r="K151" s="297">
        <v>1000000</v>
      </c>
      <c r="L151" s="297">
        <v>100000000</v>
      </c>
      <c r="M151" s="317">
        <v>2.8067024053439614E-3</v>
      </c>
      <c r="N151" s="318">
        <v>0</v>
      </c>
    </row>
    <row r="152" spans="2:14" x14ac:dyDescent="0.25">
      <c r="B152" s="313" t="s">
        <v>317</v>
      </c>
      <c r="C152" s="34">
        <v>79</v>
      </c>
      <c r="D152" s="34">
        <v>80</v>
      </c>
      <c r="E152" s="297">
        <v>7821</v>
      </c>
      <c r="F152" s="297">
        <v>7970</v>
      </c>
      <c r="G152" s="314">
        <v>150</v>
      </c>
      <c r="H152" s="315" t="s">
        <v>336</v>
      </c>
      <c r="I152" s="316">
        <v>0</v>
      </c>
      <c r="J152" s="316">
        <v>0</v>
      </c>
      <c r="K152" s="297">
        <v>1000000</v>
      </c>
      <c r="L152" s="297">
        <v>150000000</v>
      </c>
      <c r="M152" s="317">
        <v>4.2100536080159423E-3</v>
      </c>
      <c r="N152" s="318">
        <v>0</v>
      </c>
    </row>
    <row r="153" spans="2:14" x14ac:dyDescent="0.25">
      <c r="B153" s="313" t="s">
        <v>331</v>
      </c>
      <c r="C153" s="34">
        <v>80</v>
      </c>
      <c r="D153" s="34">
        <v>81</v>
      </c>
      <c r="E153" s="297">
        <v>7971</v>
      </c>
      <c r="F153" s="297">
        <v>8020</v>
      </c>
      <c r="G153" s="314">
        <v>50</v>
      </c>
      <c r="H153" s="315" t="s">
        <v>336</v>
      </c>
      <c r="I153" s="316">
        <v>0</v>
      </c>
      <c r="J153" s="316">
        <v>0</v>
      </c>
      <c r="K153" s="297">
        <v>1000000</v>
      </c>
      <c r="L153" s="297">
        <v>50000000</v>
      </c>
      <c r="M153" s="317">
        <v>1.4033512026719807E-3</v>
      </c>
      <c r="N153" s="318">
        <v>0</v>
      </c>
    </row>
    <row r="154" spans="2:14" x14ac:dyDescent="0.25">
      <c r="B154" s="313" t="s">
        <v>317</v>
      </c>
      <c r="C154" s="34">
        <v>81</v>
      </c>
      <c r="D154" s="34">
        <v>82</v>
      </c>
      <c r="E154" s="297">
        <v>8021</v>
      </c>
      <c r="F154" s="297">
        <v>8120</v>
      </c>
      <c r="G154" s="314">
        <v>100</v>
      </c>
      <c r="H154" s="315" t="s">
        <v>336</v>
      </c>
      <c r="I154" s="316">
        <v>0</v>
      </c>
      <c r="J154" s="316">
        <v>0</v>
      </c>
      <c r="K154" s="297">
        <v>1000000</v>
      </c>
      <c r="L154" s="297">
        <v>100000000</v>
      </c>
      <c r="M154" s="317">
        <v>2.8067024053439614E-3</v>
      </c>
      <c r="N154" s="318">
        <v>0</v>
      </c>
    </row>
    <row r="155" spans="2:14" x14ac:dyDescent="0.25">
      <c r="B155" s="313" t="s">
        <v>322</v>
      </c>
      <c r="C155" s="34">
        <v>82</v>
      </c>
      <c r="D155" s="34">
        <v>85</v>
      </c>
      <c r="E155" s="297">
        <v>8121</v>
      </c>
      <c r="F155" s="297">
        <v>8420</v>
      </c>
      <c r="G155" s="314">
        <v>300</v>
      </c>
      <c r="H155" s="315" t="s">
        <v>336</v>
      </c>
      <c r="I155" s="316">
        <v>0</v>
      </c>
      <c r="J155" s="316">
        <v>0</v>
      </c>
      <c r="K155" s="297">
        <v>1000000</v>
      </c>
      <c r="L155" s="297">
        <v>300000000</v>
      </c>
      <c r="M155" s="317">
        <v>8.4201072160318847E-3</v>
      </c>
      <c r="N155" s="318">
        <v>0</v>
      </c>
    </row>
    <row r="156" spans="2:14" x14ac:dyDescent="0.25">
      <c r="B156" s="313" t="s">
        <v>321</v>
      </c>
      <c r="C156" s="34">
        <v>85</v>
      </c>
      <c r="D156" s="34">
        <v>85</v>
      </c>
      <c r="E156" s="297">
        <v>8421</v>
      </c>
      <c r="F156" s="297">
        <v>8495</v>
      </c>
      <c r="G156" s="314">
        <v>75</v>
      </c>
      <c r="H156" s="315" t="s">
        <v>336</v>
      </c>
      <c r="I156" s="316">
        <v>0</v>
      </c>
      <c r="J156" s="316">
        <v>0</v>
      </c>
      <c r="K156" s="297">
        <v>1000000</v>
      </c>
      <c r="L156" s="297">
        <v>75000000</v>
      </c>
      <c r="M156" s="317">
        <v>2.1050268040079712E-3</v>
      </c>
      <c r="N156" s="318">
        <v>0</v>
      </c>
    </row>
    <row r="157" spans="2:14" x14ac:dyDescent="0.25">
      <c r="B157" s="313" t="s">
        <v>315</v>
      </c>
      <c r="C157" s="34">
        <v>85</v>
      </c>
      <c r="D157" s="34">
        <v>86</v>
      </c>
      <c r="E157" s="297">
        <v>8496</v>
      </c>
      <c r="F157" s="297">
        <v>8545</v>
      </c>
      <c r="G157" s="314">
        <v>50</v>
      </c>
      <c r="H157" s="315" t="s">
        <v>336</v>
      </c>
      <c r="I157" s="316">
        <v>0</v>
      </c>
      <c r="J157" s="316">
        <v>0</v>
      </c>
      <c r="K157" s="297">
        <v>1000000</v>
      </c>
      <c r="L157" s="297">
        <v>50000000</v>
      </c>
      <c r="M157" s="317">
        <v>1.4033512026719807E-3</v>
      </c>
      <c r="N157" s="318">
        <v>0</v>
      </c>
    </row>
    <row r="158" spans="2:14" x14ac:dyDescent="0.25">
      <c r="B158" s="313" t="s">
        <v>335</v>
      </c>
      <c r="C158" s="34">
        <v>86</v>
      </c>
      <c r="D158" s="34">
        <v>86</v>
      </c>
      <c r="E158" s="297">
        <v>8546</v>
      </c>
      <c r="F158" s="297">
        <v>8595</v>
      </c>
      <c r="G158" s="314">
        <v>50</v>
      </c>
      <c r="H158" s="315" t="s">
        <v>336</v>
      </c>
      <c r="I158" s="316">
        <v>0</v>
      </c>
      <c r="J158" s="316">
        <v>0</v>
      </c>
      <c r="K158" s="297">
        <v>1000000</v>
      </c>
      <c r="L158" s="297">
        <v>50000000</v>
      </c>
      <c r="M158" s="317">
        <v>1.4033512026719807E-3</v>
      </c>
      <c r="N158" s="318">
        <v>0</v>
      </c>
    </row>
    <row r="159" spans="2:14" x14ac:dyDescent="0.25">
      <c r="B159" s="313" t="s">
        <v>319</v>
      </c>
      <c r="C159" s="34">
        <v>86</v>
      </c>
      <c r="D159" s="34">
        <v>88</v>
      </c>
      <c r="E159" s="297">
        <v>8596</v>
      </c>
      <c r="F159" s="297">
        <v>8720</v>
      </c>
      <c r="G159" s="314">
        <v>125</v>
      </c>
      <c r="H159" s="315" t="s">
        <v>336</v>
      </c>
      <c r="I159" s="316">
        <v>0</v>
      </c>
      <c r="J159" s="316">
        <v>0</v>
      </c>
      <c r="K159" s="297">
        <v>1000000</v>
      </c>
      <c r="L159" s="297">
        <v>125000000</v>
      </c>
      <c r="M159" s="317">
        <v>3.5083780066799517E-3</v>
      </c>
      <c r="N159" s="318">
        <v>0</v>
      </c>
    </row>
    <row r="160" spans="2:14" x14ac:dyDescent="0.25">
      <c r="B160" s="313" t="s">
        <v>320</v>
      </c>
      <c r="C160" s="34">
        <v>88</v>
      </c>
      <c r="D160" s="34">
        <v>88</v>
      </c>
      <c r="E160" s="297">
        <v>8721</v>
      </c>
      <c r="F160" s="297">
        <v>8790</v>
      </c>
      <c r="G160" s="314">
        <v>70</v>
      </c>
      <c r="H160" s="315" t="s">
        <v>336</v>
      </c>
      <c r="I160" s="316">
        <v>0</v>
      </c>
      <c r="J160" s="316">
        <v>0</v>
      </c>
      <c r="K160" s="297">
        <v>1000000</v>
      </c>
      <c r="L160" s="297">
        <v>70000000</v>
      </c>
      <c r="M160" s="317">
        <v>1.9646916837407729E-3</v>
      </c>
      <c r="N160" s="318">
        <v>0</v>
      </c>
    </row>
    <row r="161" spans="2:14" x14ac:dyDescent="0.25">
      <c r="B161" s="313" t="s">
        <v>323</v>
      </c>
      <c r="C161" s="34">
        <v>88</v>
      </c>
      <c r="D161" s="34">
        <v>89</v>
      </c>
      <c r="E161" s="297">
        <v>8791</v>
      </c>
      <c r="F161" s="297">
        <v>8810</v>
      </c>
      <c r="G161" s="314">
        <v>20</v>
      </c>
      <c r="H161" s="315" t="s">
        <v>336</v>
      </c>
      <c r="I161" s="316">
        <v>0</v>
      </c>
      <c r="J161" s="316">
        <v>0</v>
      </c>
      <c r="K161" s="297">
        <v>1000000</v>
      </c>
      <c r="L161" s="297">
        <v>20000000</v>
      </c>
      <c r="M161" s="317">
        <v>5.6134048106879224E-4</v>
      </c>
      <c r="N161" s="318">
        <v>0</v>
      </c>
    </row>
    <row r="162" spans="2:14" x14ac:dyDescent="0.25">
      <c r="B162" s="313" t="s">
        <v>316</v>
      </c>
      <c r="C162" s="34">
        <v>89</v>
      </c>
      <c r="D162" s="34">
        <v>90</v>
      </c>
      <c r="E162" s="297">
        <v>8811</v>
      </c>
      <c r="F162" s="297">
        <v>9000</v>
      </c>
      <c r="G162" s="314">
        <v>190</v>
      </c>
      <c r="H162" s="315" t="s">
        <v>336</v>
      </c>
      <c r="I162" s="316">
        <v>0</v>
      </c>
      <c r="J162" s="316">
        <v>0</v>
      </c>
      <c r="K162" s="297">
        <v>1000000</v>
      </c>
      <c r="L162" s="297">
        <v>190000000</v>
      </c>
      <c r="M162" s="317">
        <v>5.3327345701535264E-3</v>
      </c>
      <c r="N162" s="318">
        <v>0</v>
      </c>
    </row>
    <row r="163" spans="2:14" x14ac:dyDescent="0.25">
      <c r="B163" s="313" t="s">
        <v>318</v>
      </c>
      <c r="C163" s="34">
        <v>121</v>
      </c>
      <c r="D163" s="34">
        <v>121</v>
      </c>
      <c r="E163" s="297">
        <v>12001</v>
      </c>
      <c r="F163" s="297">
        <v>12050</v>
      </c>
      <c r="G163" s="314">
        <v>50</v>
      </c>
      <c r="H163" s="315" t="s">
        <v>340</v>
      </c>
      <c r="I163" s="316">
        <v>0</v>
      </c>
      <c r="J163" s="316">
        <v>0</v>
      </c>
      <c r="K163" s="297">
        <v>1000000</v>
      </c>
      <c r="L163" s="297">
        <v>50000000</v>
      </c>
      <c r="M163" s="317">
        <v>1.4033512026719807E-3</v>
      </c>
      <c r="N163" s="318">
        <v>0</v>
      </c>
    </row>
    <row r="164" spans="2:14" x14ac:dyDescent="0.25">
      <c r="B164" s="313" t="s">
        <v>335</v>
      </c>
      <c r="C164" s="34">
        <v>121</v>
      </c>
      <c r="D164" s="34">
        <v>121</v>
      </c>
      <c r="E164" s="297">
        <v>12051</v>
      </c>
      <c r="F164" s="297">
        <v>12100</v>
      </c>
      <c r="G164" s="314">
        <v>50</v>
      </c>
      <c r="H164" s="315" t="s">
        <v>340</v>
      </c>
      <c r="I164" s="316">
        <v>0</v>
      </c>
      <c r="J164" s="316">
        <v>0</v>
      </c>
      <c r="K164" s="297">
        <v>1000000</v>
      </c>
      <c r="L164" s="297">
        <v>50000000</v>
      </c>
      <c r="M164" s="317">
        <v>1.4033512026719807E-3</v>
      </c>
      <c r="N164" s="318">
        <v>0</v>
      </c>
    </row>
    <row r="165" spans="2:14" x14ac:dyDescent="0.25">
      <c r="B165" s="313" t="s">
        <v>317</v>
      </c>
      <c r="C165" s="34">
        <v>122</v>
      </c>
      <c r="D165" s="34">
        <v>122</v>
      </c>
      <c r="E165" s="297">
        <v>12101</v>
      </c>
      <c r="F165" s="297">
        <v>12200</v>
      </c>
      <c r="G165" s="314">
        <v>100</v>
      </c>
      <c r="H165" s="315" t="s">
        <v>340</v>
      </c>
      <c r="I165" s="316">
        <v>0</v>
      </c>
      <c r="J165" s="316">
        <v>0</v>
      </c>
      <c r="K165" s="297">
        <v>1000000</v>
      </c>
      <c r="L165" s="297">
        <v>100000000</v>
      </c>
      <c r="M165" s="317">
        <v>2.8067024053439614E-3</v>
      </c>
      <c r="N165" s="318">
        <v>0</v>
      </c>
    </row>
    <row r="166" spans="2:14" x14ac:dyDescent="0.25">
      <c r="B166" s="313" t="s">
        <v>337</v>
      </c>
      <c r="C166" s="34">
        <v>123</v>
      </c>
      <c r="D166" s="34">
        <v>123</v>
      </c>
      <c r="E166" s="297">
        <v>12201</v>
      </c>
      <c r="F166" s="297">
        <v>12210</v>
      </c>
      <c r="G166" s="314">
        <v>10</v>
      </c>
      <c r="H166" s="315" t="s">
        <v>340</v>
      </c>
      <c r="I166" s="316">
        <v>0</v>
      </c>
      <c r="J166" s="316">
        <v>0</v>
      </c>
      <c r="K166" s="297">
        <v>1000000</v>
      </c>
      <c r="L166" s="297">
        <v>10000000</v>
      </c>
      <c r="M166" s="317">
        <v>2.8067024053439612E-4</v>
      </c>
      <c r="N166" s="318">
        <v>0</v>
      </c>
    </row>
    <row r="167" spans="2:14" x14ac:dyDescent="0.25">
      <c r="B167" s="313" t="s">
        <v>316</v>
      </c>
      <c r="C167" s="34">
        <v>123</v>
      </c>
      <c r="D167" s="34">
        <v>123</v>
      </c>
      <c r="E167" s="297">
        <v>12211</v>
      </c>
      <c r="F167" s="297">
        <v>12285</v>
      </c>
      <c r="G167" s="314">
        <v>75</v>
      </c>
      <c r="H167" s="315" t="s">
        <v>340</v>
      </c>
      <c r="I167" s="316">
        <v>0</v>
      </c>
      <c r="J167" s="316">
        <v>0</v>
      </c>
      <c r="K167" s="297">
        <v>1000000</v>
      </c>
      <c r="L167" s="297">
        <v>75000000</v>
      </c>
      <c r="M167" s="317">
        <v>2.1050268040079712E-3</v>
      </c>
      <c r="N167" s="318">
        <v>0</v>
      </c>
    </row>
    <row r="168" spans="2:14" x14ac:dyDescent="0.25">
      <c r="B168" s="313" t="s">
        <v>50</v>
      </c>
      <c r="C168" s="34">
        <v>123</v>
      </c>
      <c r="D168" s="34">
        <v>123</v>
      </c>
      <c r="E168" s="297">
        <v>12286</v>
      </c>
      <c r="F168" s="297">
        <v>12300</v>
      </c>
      <c r="G168" s="314">
        <v>15</v>
      </c>
      <c r="H168" s="315" t="s">
        <v>340</v>
      </c>
      <c r="I168" s="316">
        <v>0</v>
      </c>
      <c r="J168" s="316">
        <v>0</v>
      </c>
      <c r="K168" s="297">
        <v>1000000</v>
      </c>
      <c r="L168" s="297">
        <v>15000000</v>
      </c>
      <c r="M168" s="317">
        <v>4.2100536080159423E-4</v>
      </c>
      <c r="N168" s="318">
        <v>0</v>
      </c>
    </row>
    <row r="169" spans="2:14" x14ac:dyDescent="0.25">
      <c r="B169" s="313" t="s">
        <v>325</v>
      </c>
      <c r="C169" s="34">
        <v>124</v>
      </c>
      <c r="D169" s="34">
        <v>124</v>
      </c>
      <c r="E169" s="297">
        <v>12301</v>
      </c>
      <c r="F169" s="297">
        <v>12319</v>
      </c>
      <c r="G169" s="314">
        <v>19</v>
      </c>
      <c r="H169" s="315" t="s">
        <v>340</v>
      </c>
      <c r="I169" s="316">
        <v>0</v>
      </c>
      <c r="J169" s="316">
        <v>0</v>
      </c>
      <c r="K169" s="297">
        <v>1000000</v>
      </c>
      <c r="L169" s="297">
        <v>19000000</v>
      </c>
      <c r="M169" s="317">
        <v>5.3327345701535266E-4</v>
      </c>
      <c r="N169" s="318">
        <v>0</v>
      </c>
    </row>
    <row r="170" spans="2:14" x14ac:dyDescent="0.25">
      <c r="B170" s="313" t="s">
        <v>322</v>
      </c>
      <c r="C170" s="34">
        <v>124</v>
      </c>
      <c r="D170" s="34">
        <v>125</v>
      </c>
      <c r="E170" s="297">
        <v>12320</v>
      </c>
      <c r="F170" s="297">
        <v>12447</v>
      </c>
      <c r="G170" s="314">
        <v>128</v>
      </c>
      <c r="H170" s="315" t="s">
        <v>340</v>
      </c>
      <c r="I170" s="316">
        <v>0</v>
      </c>
      <c r="J170" s="316">
        <v>0</v>
      </c>
      <c r="K170" s="297">
        <v>1000000</v>
      </c>
      <c r="L170" s="297">
        <v>128000000</v>
      </c>
      <c r="M170" s="317">
        <v>3.5925790788402705E-3</v>
      </c>
      <c r="N170" s="318">
        <v>0</v>
      </c>
    </row>
    <row r="171" spans="2:14" x14ac:dyDescent="0.25">
      <c r="B171" s="313" t="s">
        <v>324</v>
      </c>
      <c r="C171" s="34">
        <v>125</v>
      </c>
      <c r="D171" s="34">
        <v>125</v>
      </c>
      <c r="E171" s="297">
        <v>12448</v>
      </c>
      <c r="F171" s="297">
        <v>12473</v>
      </c>
      <c r="G171" s="314">
        <v>26</v>
      </c>
      <c r="H171" s="315" t="s">
        <v>340</v>
      </c>
      <c r="I171" s="316">
        <v>0</v>
      </c>
      <c r="J171" s="316">
        <v>0</v>
      </c>
      <c r="K171" s="297">
        <v>1000000</v>
      </c>
      <c r="L171" s="297">
        <v>26000000</v>
      </c>
      <c r="M171" s="317">
        <v>7.2974262538942993E-4</v>
      </c>
      <c r="N171" s="318">
        <v>0</v>
      </c>
    </row>
    <row r="172" spans="2:14" x14ac:dyDescent="0.25">
      <c r="B172" s="313" t="s">
        <v>326</v>
      </c>
      <c r="C172" s="34">
        <v>125</v>
      </c>
      <c r="D172" s="34">
        <v>125</v>
      </c>
      <c r="E172" s="297">
        <v>12474</v>
      </c>
      <c r="F172" s="297">
        <v>12481</v>
      </c>
      <c r="G172" s="314">
        <v>8</v>
      </c>
      <c r="H172" s="315" t="s">
        <v>340</v>
      </c>
      <c r="I172" s="316">
        <v>0</v>
      </c>
      <c r="J172" s="316">
        <v>0</v>
      </c>
      <c r="K172" s="297">
        <v>1000000</v>
      </c>
      <c r="L172" s="297">
        <v>8000000</v>
      </c>
      <c r="M172" s="317">
        <v>2.2453619242751691E-4</v>
      </c>
      <c r="N172" s="318">
        <v>0</v>
      </c>
    </row>
    <row r="173" spans="2:14" x14ac:dyDescent="0.25">
      <c r="B173" s="313" t="s">
        <v>53</v>
      </c>
      <c r="C173" s="34">
        <v>125</v>
      </c>
      <c r="D173" s="34">
        <v>125</v>
      </c>
      <c r="E173" s="297">
        <v>12482</v>
      </c>
      <c r="F173" s="297">
        <v>12496</v>
      </c>
      <c r="G173" s="314">
        <v>15</v>
      </c>
      <c r="H173" s="315" t="s">
        <v>340</v>
      </c>
      <c r="I173" s="316">
        <v>0</v>
      </c>
      <c r="J173" s="316">
        <v>0</v>
      </c>
      <c r="K173" s="297">
        <v>1000000</v>
      </c>
      <c r="L173" s="297">
        <v>15000000</v>
      </c>
      <c r="M173" s="317">
        <v>4.2100536080159423E-4</v>
      </c>
      <c r="N173" s="318">
        <v>0</v>
      </c>
    </row>
    <row r="174" spans="2:14" x14ac:dyDescent="0.25">
      <c r="B174" s="313" t="s">
        <v>51</v>
      </c>
      <c r="C174" s="34">
        <v>125</v>
      </c>
      <c r="D174" s="34">
        <v>126</v>
      </c>
      <c r="E174" s="297">
        <v>12497</v>
      </c>
      <c r="F174" s="297">
        <v>12501</v>
      </c>
      <c r="G174" s="314">
        <v>5</v>
      </c>
      <c r="H174" s="315" t="s">
        <v>340</v>
      </c>
      <c r="I174" s="316">
        <v>0</v>
      </c>
      <c r="J174" s="316">
        <v>0</v>
      </c>
      <c r="K174" s="297">
        <v>1000000</v>
      </c>
      <c r="L174" s="297">
        <v>5000000</v>
      </c>
      <c r="M174" s="317">
        <v>1.4033512026719806E-4</v>
      </c>
      <c r="N174" s="318">
        <v>0</v>
      </c>
    </row>
    <row r="175" spans="2:14" x14ac:dyDescent="0.25">
      <c r="B175" s="313" t="s">
        <v>320</v>
      </c>
      <c r="C175" s="34">
        <v>126</v>
      </c>
      <c r="D175" s="34">
        <v>126</v>
      </c>
      <c r="E175" s="297">
        <v>12502</v>
      </c>
      <c r="F175" s="297">
        <v>12571</v>
      </c>
      <c r="G175" s="314">
        <v>70</v>
      </c>
      <c r="H175" s="315" t="s">
        <v>340</v>
      </c>
      <c r="I175" s="316">
        <v>0</v>
      </c>
      <c r="J175" s="316">
        <v>0</v>
      </c>
      <c r="K175" s="297">
        <v>1000000</v>
      </c>
      <c r="L175" s="297">
        <v>70000000</v>
      </c>
      <c r="M175" s="317">
        <v>1.9646916837407729E-3</v>
      </c>
      <c r="N175" s="318">
        <v>0</v>
      </c>
    </row>
    <row r="176" spans="2:14" x14ac:dyDescent="0.25">
      <c r="B176" s="313" t="s">
        <v>315</v>
      </c>
      <c r="C176" s="34">
        <v>126</v>
      </c>
      <c r="D176" s="34">
        <v>127</v>
      </c>
      <c r="E176" s="297">
        <v>12572</v>
      </c>
      <c r="F176" s="297">
        <v>12671</v>
      </c>
      <c r="G176" s="314">
        <v>100</v>
      </c>
      <c r="H176" s="315" t="s">
        <v>340</v>
      </c>
      <c r="I176" s="316">
        <v>0</v>
      </c>
      <c r="J176" s="316">
        <v>0</v>
      </c>
      <c r="K176" s="297">
        <v>1000000</v>
      </c>
      <c r="L176" s="297">
        <v>100000000</v>
      </c>
      <c r="M176" s="317">
        <v>2.8067024053439614E-3</v>
      </c>
      <c r="N176" s="318">
        <v>0</v>
      </c>
    </row>
    <row r="177" spans="2:14" x14ac:dyDescent="0.25">
      <c r="B177" s="313" t="s">
        <v>338</v>
      </c>
      <c r="C177" s="34">
        <v>127</v>
      </c>
      <c r="D177" s="34">
        <v>129</v>
      </c>
      <c r="E177" s="297">
        <v>12672</v>
      </c>
      <c r="F177" s="297">
        <v>12871</v>
      </c>
      <c r="G177" s="314">
        <v>200</v>
      </c>
      <c r="H177" s="315" t="s">
        <v>340</v>
      </c>
      <c r="I177" s="316">
        <v>0</v>
      </c>
      <c r="J177" s="316">
        <v>0</v>
      </c>
      <c r="K177" s="297">
        <v>1000000</v>
      </c>
      <c r="L177" s="297">
        <v>200000000</v>
      </c>
      <c r="M177" s="317">
        <v>5.6134048106879228E-3</v>
      </c>
      <c r="N177" s="318">
        <v>0</v>
      </c>
    </row>
    <row r="178" spans="2:14" x14ac:dyDescent="0.25">
      <c r="B178" s="313" t="s">
        <v>244</v>
      </c>
      <c r="C178" s="34">
        <v>129</v>
      </c>
      <c r="D178" s="34">
        <v>129</v>
      </c>
      <c r="E178" s="297">
        <v>12872</v>
      </c>
      <c r="F178" s="297">
        <v>12883</v>
      </c>
      <c r="G178" s="314">
        <v>12</v>
      </c>
      <c r="H178" s="315" t="s">
        <v>340</v>
      </c>
      <c r="I178" s="316">
        <v>0</v>
      </c>
      <c r="J178" s="316">
        <v>0</v>
      </c>
      <c r="K178" s="297">
        <v>1000000</v>
      </c>
      <c r="L178" s="297">
        <v>12000000</v>
      </c>
      <c r="M178" s="317">
        <v>3.3680428864127539E-4</v>
      </c>
      <c r="N178" s="318">
        <v>0</v>
      </c>
    </row>
    <row r="179" spans="2:14" x14ac:dyDescent="0.25">
      <c r="B179" s="313" t="s">
        <v>341</v>
      </c>
      <c r="C179" s="34">
        <v>129</v>
      </c>
      <c r="D179" s="34">
        <v>130</v>
      </c>
      <c r="E179" s="297">
        <v>12884</v>
      </c>
      <c r="F179" s="297">
        <v>12983</v>
      </c>
      <c r="G179" s="314">
        <v>100</v>
      </c>
      <c r="H179" s="315" t="s">
        <v>340</v>
      </c>
      <c r="I179" s="316">
        <v>0</v>
      </c>
      <c r="J179" s="316">
        <v>0</v>
      </c>
      <c r="K179" s="297">
        <v>1000000</v>
      </c>
      <c r="L179" s="297">
        <v>100000000</v>
      </c>
      <c r="M179" s="317">
        <v>2.8067024053439614E-3</v>
      </c>
      <c r="N179" s="318">
        <v>0</v>
      </c>
    </row>
    <row r="180" spans="2:14" x14ac:dyDescent="0.25">
      <c r="B180" s="313" t="s">
        <v>325</v>
      </c>
      <c r="C180" s="34">
        <v>130</v>
      </c>
      <c r="D180" s="34">
        <v>131</v>
      </c>
      <c r="E180" s="297">
        <v>12984</v>
      </c>
      <c r="F180" s="297">
        <v>13003</v>
      </c>
      <c r="G180" s="314">
        <v>20</v>
      </c>
      <c r="H180" s="315" t="s">
        <v>340</v>
      </c>
      <c r="I180" s="316">
        <v>0</v>
      </c>
      <c r="J180" s="316">
        <v>0</v>
      </c>
      <c r="K180" s="297">
        <v>1000000</v>
      </c>
      <c r="L180" s="297">
        <v>20000000</v>
      </c>
      <c r="M180" s="317">
        <v>5.6134048106879224E-4</v>
      </c>
      <c r="N180" s="318">
        <v>0</v>
      </c>
    </row>
    <row r="181" spans="2:14" x14ac:dyDescent="0.25">
      <c r="B181" s="313" t="s">
        <v>311</v>
      </c>
      <c r="C181" s="34">
        <v>131</v>
      </c>
      <c r="D181" s="34">
        <v>131</v>
      </c>
      <c r="E181" s="297">
        <v>13004</v>
      </c>
      <c r="F181" s="297">
        <v>13022</v>
      </c>
      <c r="G181" s="314">
        <v>19</v>
      </c>
      <c r="H181" s="315" t="s">
        <v>340</v>
      </c>
      <c r="I181" s="316">
        <v>0</v>
      </c>
      <c r="J181" s="316">
        <v>0</v>
      </c>
      <c r="K181" s="297">
        <v>1000000</v>
      </c>
      <c r="L181" s="297">
        <v>19000000</v>
      </c>
      <c r="M181" s="317">
        <v>5.3327345701535266E-4</v>
      </c>
      <c r="N181" s="318">
        <v>0</v>
      </c>
    </row>
    <row r="182" spans="2:14" x14ac:dyDescent="0.25">
      <c r="B182" s="313" t="s">
        <v>312</v>
      </c>
      <c r="C182" s="34">
        <v>131</v>
      </c>
      <c r="D182" s="34">
        <v>132</v>
      </c>
      <c r="E182" s="297">
        <v>13023</v>
      </c>
      <c r="F182" s="297">
        <v>13172</v>
      </c>
      <c r="G182" s="314">
        <v>150</v>
      </c>
      <c r="H182" s="315" t="s">
        <v>340</v>
      </c>
      <c r="I182" s="316">
        <v>0</v>
      </c>
      <c r="J182" s="316">
        <v>0</v>
      </c>
      <c r="K182" s="297">
        <v>1000000</v>
      </c>
      <c r="L182" s="297">
        <v>150000000</v>
      </c>
      <c r="M182" s="317">
        <v>4.2100536080159423E-3</v>
      </c>
      <c r="N182" s="318">
        <v>0</v>
      </c>
    </row>
    <row r="183" spans="2:14" x14ac:dyDescent="0.25">
      <c r="B183" s="313" t="s">
        <v>45</v>
      </c>
      <c r="C183" s="34">
        <v>132</v>
      </c>
      <c r="D183" s="34">
        <v>132</v>
      </c>
      <c r="E183" s="297">
        <v>13173</v>
      </c>
      <c r="F183" s="297">
        <v>13197</v>
      </c>
      <c r="G183" s="314">
        <v>25</v>
      </c>
      <c r="H183" s="315" t="s">
        <v>340</v>
      </c>
      <c r="I183" s="316">
        <v>0</v>
      </c>
      <c r="J183" s="316">
        <v>0</v>
      </c>
      <c r="K183" s="297">
        <v>1000000</v>
      </c>
      <c r="L183" s="297">
        <v>25000000</v>
      </c>
      <c r="M183" s="317">
        <v>7.0167560133599035E-4</v>
      </c>
      <c r="N183" s="318">
        <v>0</v>
      </c>
    </row>
    <row r="184" spans="2:14" x14ac:dyDescent="0.25">
      <c r="B184" s="313" t="s">
        <v>322</v>
      </c>
      <c r="C184" s="34">
        <v>132</v>
      </c>
      <c r="D184" s="34">
        <v>133</v>
      </c>
      <c r="E184" s="297">
        <v>13198</v>
      </c>
      <c r="F184" s="297">
        <v>13262</v>
      </c>
      <c r="G184" s="314">
        <v>65</v>
      </c>
      <c r="H184" s="315" t="s">
        <v>340</v>
      </c>
      <c r="I184" s="316">
        <v>0</v>
      </c>
      <c r="J184" s="316">
        <v>0</v>
      </c>
      <c r="K184" s="297">
        <v>1000000</v>
      </c>
      <c r="L184" s="297">
        <v>65000000</v>
      </c>
      <c r="M184" s="317">
        <v>1.8243565634735749E-3</v>
      </c>
      <c r="N184" s="318">
        <v>0</v>
      </c>
    </row>
    <row r="185" spans="2:14" x14ac:dyDescent="0.25">
      <c r="B185" s="313" t="s">
        <v>322</v>
      </c>
      <c r="C185" s="34">
        <v>133</v>
      </c>
      <c r="D185" s="34">
        <v>134</v>
      </c>
      <c r="E185" s="297">
        <v>13263</v>
      </c>
      <c r="F185" s="297">
        <v>13349</v>
      </c>
      <c r="G185" s="314">
        <v>87</v>
      </c>
      <c r="H185" s="315" t="s">
        <v>340</v>
      </c>
      <c r="I185" s="316">
        <v>0</v>
      </c>
      <c r="J185" s="316">
        <v>0</v>
      </c>
      <c r="K185" s="297">
        <v>1000000</v>
      </c>
      <c r="L185" s="297">
        <v>87000000</v>
      </c>
      <c r="M185" s="317">
        <v>2.4418310926492466E-3</v>
      </c>
      <c r="N185" s="318">
        <v>0</v>
      </c>
    </row>
    <row r="186" spans="2:14" x14ac:dyDescent="0.25">
      <c r="B186" s="313" t="s">
        <v>322</v>
      </c>
      <c r="C186" s="34">
        <v>134</v>
      </c>
      <c r="D186" s="34">
        <v>136</v>
      </c>
      <c r="E186" s="297">
        <v>13350</v>
      </c>
      <c r="F186" s="297">
        <v>13515</v>
      </c>
      <c r="G186" s="314">
        <v>166</v>
      </c>
      <c r="H186" s="315" t="s">
        <v>340</v>
      </c>
      <c r="I186" s="316">
        <v>0</v>
      </c>
      <c r="J186" s="316">
        <v>0</v>
      </c>
      <c r="K186" s="297">
        <v>1000000</v>
      </c>
      <c r="L186" s="297">
        <v>166000000</v>
      </c>
      <c r="M186" s="317">
        <v>4.6591259928709756E-3</v>
      </c>
      <c r="N186" s="319">
        <v>0</v>
      </c>
    </row>
    <row r="187" spans="2:14" x14ac:dyDescent="0.25">
      <c r="B187" s="313" t="s">
        <v>322</v>
      </c>
      <c r="C187" s="34">
        <v>136</v>
      </c>
      <c r="D187" s="34">
        <v>137</v>
      </c>
      <c r="E187" s="297">
        <v>13516</v>
      </c>
      <c r="F187" s="297">
        <v>13605</v>
      </c>
      <c r="G187" s="314">
        <v>90</v>
      </c>
      <c r="H187" s="315" t="s">
        <v>340</v>
      </c>
      <c r="I187" s="316">
        <v>0</v>
      </c>
      <c r="J187" s="316">
        <v>0</v>
      </c>
      <c r="K187" s="297">
        <v>1000000</v>
      </c>
      <c r="L187" s="297">
        <v>90000000</v>
      </c>
      <c r="M187" s="317">
        <v>2.5260321648095654E-3</v>
      </c>
      <c r="N187" s="318">
        <v>0</v>
      </c>
    </row>
    <row r="188" spans="2:14" x14ac:dyDescent="0.25">
      <c r="B188" s="313" t="s">
        <v>342</v>
      </c>
      <c r="C188" s="34">
        <v>137</v>
      </c>
      <c r="D188" s="34">
        <v>137</v>
      </c>
      <c r="E188" s="297">
        <v>13606</v>
      </c>
      <c r="F188" s="297">
        <v>13617</v>
      </c>
      <c r="G188" s="314">
        <v>12</v>
      </c>
      <c r="H188" s="315" t="s">
        <v>340</v>
      </c>
      <c r="I188" s="316">
        <v>0</v>
      </c>
      <c r="J188" s="316">
        <v>0</v>
      </c>
      <c r="K188" s="297">
        <v>1000000</v>
      </c>
      <c r="L188" s="297">
        <v>12000000</v>
      </c>
      <c r="M188" s="317">
        <v>3.3680428864127539E-4</v>
      </c>
      <c r="N188" s="318">
        <v>0</v>
      </c>
    </row>
    <row r="189" spans="2:14" x14ac:dyDescent="0.25">
      <c r="B189" s="313" t="s">
        <v>311</v>
      </c>
      <c r="C189" s="34">
        <v>137</v>
      </c>
      <c r="D189" s="34">
        <v>137</v>
      </c>
      <c r="E189" s="297">
        <v>13618</v>
      </c>
      <c r="F189" s="297">
        <v>13623</v>
      </c>
      <c r="G189" s="314">
        <v>6</v>
      </c>
      <c r="H189" s="315" t="s">
        <v>340</v>
      </c>
      <c r="I189" s="316">
        <v>0</v>
      </c>
      <c r="J189" s="316">
        <v>0</v>
      </c>
      <c r="K189" s="297">
        <v>1000000</v>
      </c>
      <c r="L189" s="297">
        <v>6000000</v>
      </c>
      <c r="M189" s="317">
        <v>1.6840214432063769E-4</v>
      </c>
      <c r="N189" s="318">
        <v>0</v>
      </c>
    </row>
    <row r="190" spans="2:14" x14ac:dyDescent="0.25">
      <c r="B190" s="313" t="s">
        <v>324</v>
      </c>
      <c r="C190" s="34">
        <v>137</v>
      </c>
      <c r="D190" s="34">
        <v>138</v>
      </c>
      <c r="E190" s="297">
        <v>13624</v>
      </c>
      <c r="F190" s="297">
        <v>13703</v>
      </c>
      <c r="G190" s="314">
        <v>80</v>
      </c>
      <c r="H190" s="315" t="s">
        <v>340</v>
      </c>
      <c r="I190" s="316">
        <v>0</v>
      </c>
      <c r="J190" s="316">
        <v>0</v>
      </c>
      <c r="K190" s="297">
        <v>1000000</v>
      </c>
      <c r="L190" s="297">
        <v>80000000</v>
      </c>
      <c r="M190" s="317">
        <v>2.245361924275169E-3</v>
      </c>
      <c r="N190" s="318">
        <v>0</v>
      </c>
    </row>
    <row r="191" spans="2:14" x14ac:dyDescent="0.25">
      <c r="B191" s="313" t="s">
        <v>240</v>
      </c>
      <c r="C191" s="34">
        <v>138</v>
      </c>
      <c r="D191" s="34">
        <v>138</v>
      </c>
      <c r="E191" s="297">
        <v>13704</v>
      </c>
      <c r="F191" s="297">
        <v>13713</v>
      </c>
      <c r="G191" s="314">
        <v>10</v>
      </c>
      <c r="H191" s="315" t="s">
        <v>340</v>
      </c>
      <c r="I191" s="316">
        <v>0</v>
      </c>
      <c r="J191" s="316">
        <v>0</v>
      </c>
      <c r="K191" s="297">
        <v>1000000</v>
      </c>
      <c r="L191" s="297">
        <v>10000000</v>
      </c>
      <c r="M191" s="317">
        <v>2.8067024053439612E-4</v>
      </c>
      <c r="N191" s="318">
        <v>0</v>
      </c>
    </row>
    <row r="192" spans="2:14" x14ac:dyDescent="0.25">
      <c r="B192" s="313" t="s">
        <v>330</v>
      </c>
      <c r="C192" s="34">
        <v>138</v>
      </c>
      <c r="D192" s="34">
        <v>138</v>
      </c>
      <c r="E192" s="297">
        <v>13714</v>
      </c>
      <c r="F192" s="297">
        <v>13763</v>
      </c>
      <c r="G192" s="314">
        <v>50</v>
      </c>
      <c r="H192" s="315" t="s">
        <v>340</v>
      </c>
      <c r="I192" s="316">
        <v>0</v>
      </c>
      <c r="J192" s="316">
        <v>0</v>
      </c>
      <c r="K192" s="297">
        <v>1000000</v>
      </c>
      <c r="L192" s="297">
        <v>50000000</v>
      </c>
      <c r="M192" s="317">
        <v>1.4033512026719807E-3</v>
      </c>
      <c r="N192" s="318">
        <v>0</v>
      </c>
    </row>
    <row r="193" spans="2:14" x14ac:dyDescent="0.25">
      <c r="B193" s="313" t="s">
        <v>322</v>
      </c>
      <c r="C193" s="34">
        <v>138</v>
      </c>
      <c r="D193" s="34">
        <v>140</v>
      </c>
      <c r="E193" s="297">
        <v>13764</v>
      </c>
      <c r="F193" s="297">
        <v>14000</v>
      </c>
      <c r="G193" s="314">
        <v>237</v>
      </c>
      <c r="H193" s="315" t="s">
        <v>340</v>
      </c>
      <c r="I193" s="316">
        <v>0</v>
      </c>
      <c r="J193" s="316">
        <v>0</v>
      </c>
      <c r="K193" s="297">
        <v>1000000</v>
      </c>
      <c r="L193" s="297">
        <v>237000000</v>
      </c>
      <c r="M193" s="317">
        <v>6.6518847006651885E-3</v>
      </c>
      <c r="N193" s="318">
        <v>0</v>
      </c>
    </row>
    <row r="194" spans="2:14" x14ac:dyDescent="0.25">
      <c r="B194" s="313" t="s">
        <v>45</v>
      </c>
      <c r="C194" s="34">
        <v>141</v>
      </c>
      <c r="D194" s="34">
        <v>145</v>
      </c>
      <c r="E194" s="297">
        <v>14001</v>
      </c>
      <c r="F194" s="297">
        <v>14500</v>
      </c>
      <c r="G194" s="314">
        <v>500</v>
      </c>
      <c r="H194" s="315" t="s">
        <v>70</v>
      </c>
      <c r="I194" s="316">
        <v>5</v>
      </c>
      <c r="J194" s="316">
        <v>2500</v>
      </c>
      <c r="K194" s="297">
        <v>1000000</v>
      </c>
      <c r="L194" s="297">
        <v>500000000</v>
      </c>
      <c r="M194" s="317">
        <v>1.4033512026719807E-2</v>
      </c>
      <c r="N194" s="318">
        <v>2.8103465719392515E-2</v>
      </c>
    </row>
    <row r="195" spans="2:14" x14ac:dyDescent="0.25">
      <c r="B195" s="313" t="s">
        <v>41</v>
      </c>
      <c r="C195" s="34">
        <v>146</v>
      </c>
      <c r="D195" s="34">
        <v>150</v>
      </c>
      <c r="E195" s="297">
        <v>14501</v>
      </c>
      <c r="F195" s="297">
        <v>15000</v>
      </c>
      <c r="G195" s="314">
        <v>500</v>
      </c>
      <c r="H195" s="315" t="s">
        <v>70</v>
      </c>
      <c r="I195" s="316">
        <v>5</v>
      </c>
      <c r="J195" s="316">
        <v>2500</v>
      </c>
      <c r="K195" s="297">
        <v>1000000</v>
      </c>
      <c r="L195" s="297">
        <v>500000000</v>
      </c>
      <c r="M195" s="317">
        <v>1.4033512026719807E-2</v>
      </c>
      <c r="N195" s="318">
        <v>2.8103465719392515E-2</v>
      </c>
    </row>
    <row r="196" spans="2:14" x14ac:dyDescent="0.25">
      <c r="B196" s="313" t="s">
        <v>43</v>
      </c>
      <c r="C196" s="34">
        <v>151</v>
      </c>
      <c r="D196" s="34">
        <v>155</v>
      </c>
      <c r="E196" s="297">
        <v>15001</v>
      </c>
      <c r="F196" s="297">
        <v>15500</v>
      </c>
      <c r="G196" s="314">
        <v>500</v>
      </c>
      <c r="H196" s="315" t="s">
        <v>70</v>
      </c>
      <c r="I196" s="316">
        <v>5</v>
      </c>
      <c r="J196" s="316">
        <v>2500</v>
      </c>
      <c r="K196" s="297">
        <v>1000000</v>
      </c>
      <c r="L196" s="297">
        <v>500000000</v>
      </c>
      <c r="M196" s="317">
        <v>1.4033512026719807E-2</v>
      </c>
      <c r="N196" s="318">
        <v>2.8103465719392515E-2</v>
      </c>
    </row>
    <row r="197" spans="2:14" x14ac:dyDescent="0.25">
      <c r="B197" s="313" t="s">
        <v>311</v>
      </c>
      <c r="C197" s="34">
        <v>156</v>
      </c>
      <c r="D197" s="34">
        <v>160</v>
      </c>
      <c r="E197" s="297">
        <v>15501</v>
      </c>
      <c r="F197" s="297">
        <v>16000</v>
      </c>
      <c r="G197" s="314">
        <v>500</v>
      </c>
      <c r="H197" s="315" t="s">
        <v>70</v>
      </c>
      <c r="I197" s="315">
        <v>5</v>
      </c>
      <c r="J197" s="316">
        <v>2500</v>
      </c>
      <c r="K197" s="297">
        <v>1000000</v>
      </c>
      <c r="L197" s="297">
        <v>500000000</v>
      </c>
      <c r="M197" s="317">
        <v>1.4033512026719807E-2</v>
      </c>
      <c r="N197" s="319">
        <v>2.8103465719392515E-2</v>
      </c>
    </row>
    <row r="198" spans="2:14" x14ac:dyDescent="0.25">
      <c r="B198" s="313" t="s">
        <v>321</v>
      </c>
      <c r="C198" s="34">
        <v>161</v>
      </c>
      <c r="D198" s="34">
        <v>161</v>
      </c>
      <c r="E198" s="297">
        <v>16001</v>
      </c>
      <c r="F198" s="297">
        <v>16063</v>
      </c>
      <c r="G198" s="314">
        <v>63</v>
      </c>
      <c r="H198" s="315" t="s">
        <v>71</v>
      </c>
      <c r="I198" s="315">
        <v>1</v>
      </c>
      <c r="J198" s="316">
        <v>63</v>
      </c>
      <c r="K198" s="297">
        <v>1000000</v>
      </c>
      <c r="L198" s="297">
        <v>63000000</v>
      </c>
      <c r="M198" s="317">
        <v>1.7682225153666956E-3</v>
      </c>
      <c r="N198" s="318">
        <v>7.0820733612869137E-4</v>
      </c>
    </row>
    <row r="199" spans="2:14" x14ac:dyDescent="0.25">
      <c r="B199" s="313" t="s">
        <v>323</v>
      </c>
      <c r="C199" s="34">
        <v>161</v>
      </c>
      <c r="D199" s="34">
        <v>161</v>
      </c>
      <c r="E199" s="297">
        <v>16064</v>
      </c>
      <c r="F199" s="297">
        <v>16066</v>
      </c>
      <c r="G199" s="314">
        <v>3</v>
      </c>
      <c r="H199" s="315" t="s">
        <v>71</v>
      </c>
      <c r="I199" s="315">
        <v>1</v>
      </c>
      <c r="J199" s="316">
        <v>3</v>
      </c>
      <c r="K199" s="297">
        <v>1000000</v>
      </c>
      <c r="L199" s="297">
        <v>3000000</v>
      </c>
      <c r="M199" s="317">
        <v>8.4201072160318847E-5</v>
      </c>
      <c r="N199" s="318">
        <v>3.3724158863271019E-5</v>
      </c>
    </row>
    <row r="200" spans="2:14" x14ac:dyDescent="0.25">
      <c r="B200" s="313" t="s">
        <v>521</v>
      </c>
      <c r="C200" s="34">
        <v>161</v>
      </c>
      <c r="D200" s="34">
        <v>162</v>
      </c>
      <c r="E200" s="297">
        <v>16067</v>
      </c>
      <c r="F200" s="297">
        <v>16115</v>
      </c>
      <c r="G200" s="314">
        <v>49</v>
      </c>
      <c r="H200" s="315" t="s">
        <v>71</v>
      </c>
      <c r="I200" s="320">
        <v>1</v>
      </c>
      <c r="J200" s="316">
        <v>49</v>
      </c>
      <c r="K200" s="297">
        <v>1000000</v>
      </c>
      <c r="L200" s="297">
        <v>49000000</v>
      </c>
      <c r="M200" s="317">
        <v>1.375284178618541E-3</v>
      </c>
      <c r="N200" s="318">
        <v>5.5082792810009335E-4</v>
      </c>
    </row>
    <row r="201" spans="2:14" x14ac:dyDescent="0.25">
      <c r="B201" s="313" t="s">
        <v>521</v>
      </c>
      <c r="C201" s="34">
        <v>162</v>
      </c>
      <c r="D201" s="34">
        <v>162</v>
      </c>
      <c r="E201" s="297">
        <v>16116</v>
      </c>
      <c r="F201" s="297">
        <v>16164</v>
      </c>
      <c r="G201" s="314">
        <v>49</v>
      </c>
      <c r="H201" s="315" t="s">
        <v>71</v>
      </c>
      <c r="I201" s="320">
        <v>1</v>
      </c>
      <c r="J201" s="316">
        <v>49</v>
      </c>
      <c r="K201" s="297">
        <v>1000000</v>
      </c>
      <c r="L201" s="297">
        <v>49000000</v>
      </c>
      <c r="M201" s="317">
        <v>1.375284178618541E-3</v>
      </c>
      <c r="N201" s="318">
        <v>5.5082792810009335E-4</v>
      </c>
    </row>
    <row r="202" spans="2:14" x14ac:dyDescent="0.25">
      <c r="B202" s="313" t="s">
        <v>316</v>
      </c>
      <c r="C202" s="34">
        <v>162</v>
      </c>
      <c r="D202" s="34">
        <v>162</v>
      </c>
      <c r="E202" s="297">
        <v>16165</v>
      </c>
      <c r="F202" s="297">
        <v>16187</v>
      </c>
      <c r="G202" s="314">
        <v>23</v>
      </c>
      <c r="H202" s="315" t="s">
        <v>71</v>
      </c>
      <c r="I202" s="320">
        <v>1</v>
      </c>
      <c r="J202" s="316">
        <v>23</v>
      </c>
      <c r="K202" s="297">
        <v>1000000</v>
      </c>
      <c r="L202" s="297">
        <v>23000000</v>
      </c>
      <c r="M202" s="317">
        <v>6.4554155322911109E-4</v>
      </c>
      <c r="N202" s="318">
        <v>2.5855188461841117E-4</v>
      </c>
    </row>
    <row r="203" spans="2:14" x14ac:dyDescent="0.25">
      <c r="B203" s="313" t="s">
        <v>327</v>
      </c>
      <c r="C203" s="34">
        <v>162</v>
      </c>
      <c r="D203" s="34">
        <v>162</v>
      </c>
      <c r="E203" s="297">
        <v>16188</v>
      </c>
      <c r="F203" s="297">
        <v>16193</v>
      </c>
      <c r="G203" s="314">
        <v>6</v>
      </c>
      <c r="H203" s="315" t="s">
        <v>71</v>
      </c>
      <c r="I203" s="320">
        <v>1</v>
      </c>
      <c r="J203" s="316">
        <v>6</v>
      </c>
      <c r="K203" s="297">
        <v>1000000</v>
      </c>
      <c r="L203" s="297">
        <v>6000000</v>
      </c>
      <c r="M203" s="317">
        <v>1.6840214432063769E-4</v>
      </c>
      <c r="N203" s="318">
        <v>6.7448317726542039E-5</v>
      </c>
    </row>
    <row r="204" spans="2:14" x14ac:dyDescent="0.25">
      <c r="B204" s="313" t="s">
        <v>319</v>
      </c>
      <c r="C204" s="34">
        <v>162</v>
      </c>
      <c r="D204" s="34">
        <v>163</v>
      </c>
      <c r="E204" s="297">
        <v>16194</v>
      </c>
      <c r="F204" s="297">
        <v>16207</v>
      </c>
      <c r="G204" s="314">
        <v>14</v>
      </c>
      <c r="H204" s="315" t="s">
        <v>71</v>
      </c>
      <c r="I204" s="320">
        <v>1</v>
      </c>
      <c r="J204" s="316">
        <v>14</v>
      </c>
      <c r="K204" s="297">
        <v>1000000</v>
      </c>
      <c r="L204" s="297">
        <v>14000000</v>
      </c>
      <c r="M204" s="317">
        <v>3.929383367481546E-4</v>
      </c>
      <c r="N204" s="318">
        <v>1.5737940802859808E-4</v>
      </c>
    </row>
    <row r="205" spans="2:14" x14ac:dyDescent="0.25">
      <c r="B205" s="313" t="s">
        <v>521</v>
      </c>
      <c r="C205" s="34">
        <v>163</v>
      </c>
      <c r="D205" s="34">
        <v>163</v>
      </c>
      <c r="E205" s="297">
        <v>16208</v>
      </c>
      <c r="F205" s="297">
        <v>16256</v>
      </c>
      <c r="G205" s="314">
        <v>49</v>
      </c>
      <c r="H205" s="315" t="s">
        <v>71</v>
      </c>
      <c r="I205" s="320">
        <v>1</v>
      </c>
      <c r="J205" s="316">
        <v>49</v>
      </c>
      <c r="K205" s="297">
        <v>1000000</v>
      </c>
      <c r="L205" s="297">
        <v>49000000</v>
      </c>
      <c r="M205" s="317">
        <v>1.375284178618541E-3</v>
      </c>
      <c r="N205" s="318">
        <v>5.5082792810009335E-4</v>
      </c>
    </row>
    <row r="206" spans="2:14" x14ac:dyDescent="0.25">
      <c r="B206" s="313" t="s">
        <v>317</v>
      </c>
      <c r="C206" s="34">
        <v>163</v>
      </c>
      <c r="D206" s="34">
        <v>163</v>
      </c>
      <c r="E206" s="297">
        <v>16257</v>
      </c>
      <c r="F206" s="297">
        <v>16271</v>
      </c>
      <c r="G206" s="314">
        <v>15</v>
      </c>
      <c r="H206" s="315" t="s">
        <v>71</v>
      </c>
      <c r="I206" s="320">
        <v>1</v>
      </c>
      <c r="J206" s="316">
        <v>15</v>
      </c>
      <c r="K206" s="297">
        <v>1000000</v>
      </c>
      <c r="L206" s="297">
        <v>15000000</v>
      </c>
      <c r="M206" s="317">
        <v>4.2100536080159423E-4</v>
      </c>
      <c r="N206" s="318">
        <v>1.6862079431635509E-4</v>
      </c>
    </row>
    <row r="207" spans="2:14" x14ac:dyDescent="0.25">
      <c r="B207" s="313" t="s">
        <v>312</v>
      </c>
      <c r="C207" s="34">
        <v>163</v>
      </c>
      <c r="D207" s="34">
        <v>163</v>
      </c>
      <c r="E207" s="297">
        <v>16272</v>
      </c>
      <c r="F207" s="297">
        <v>16287</v>
      </c>
      <c r="G207" s="314">
        <v>16</v>
      </c>
      <c r="H207" s="315" t="s">
        <v>71</v>
      </c>
      <c r="I207" s="320">
        <v>1</v>
      </c>
      <c r="J207" s="316">
        <v>16</v>
      </c>
      <c r="K207" s="297">
        <v>1000000</v>
      </c>
      <c r="L207" s="297">
        <v>16000000</v>
      </c>
      <c r="M207" s="317">
        <v>4.4907238485503381E-4</v>
      </c>
      <c r="N207" s="318">
        <v>1.798621806041121E-4</v>
      </c>
    </row>
    <row r="208" spans="2:14" x14ac:dyDescent="0.25">
      <c r="B208" s="313" t="s">
        <v>315</v>
      </c>
      <c r="C208" s="34">
        <v>163</v>
      </c>
      <c r="D208" s="34">
        <v>164</v>
      </c>
      <c r="E208" s="297">
        <v>16288</v>
      </c>
      <c r="F208" s="297">
        <v>16301</v>
      </c>
      <c r="G208" s="314">
        <v>14</v>
      </c>
      <c r="H208" s="315" t="s">
        <v>71</v>
      </c>
      <c r="I208" s="320">
        <v>1</v>
      </c>
      <c r="J208" s="316">
        <v>14</v>
      </c>
      <c r="K208" s="297">
        <v>1000000</v>
      </c>
      <c r="L208" s="297">
        <v>14000000</v>
      </c>
      <c r="M208" s="317">
        <v>3.929383367481546E-4</v>
      </c>
      <c r="N208" s="318">
        <v>1.5737940802859808E-4</v>
      </c>
    </row>
    <row r="209" spans="2:14" x14ac:dyDescent="0.25">
      <c r="B209" s="313" t="s">
        <v>322</v>
      </c>
      <c r="C209" s="34">
        <v>164</v>
      </c>
      <c r="D209" s="34">
        <v>164</v>
      </c>
      <c r="E209" s="297">
        <v>16302</v>
      </c>
      <c r="F209" s="297">
        <v>16323</v>
      </c>
      <c r="G209" s="314">
        <v>22</v>
      </c>
      <c r="H209" s="315" t="s">
        <v>71</v>
      </c>
      <c r="I209" s="320">
        <v>1</v>
      </c>
      <c r="J209" s="316">
        <v>22</v>
      </c>
      <c r="K209" s="297">
        <v>1000000</v>
      </c>
      <c r="L209" s="297">
        <v>22000000</v>
      </c>
      <c r="M209" s="317">
        <v>6.1747452917567151E-4</v>
      </c>
      <c r="N209" s="318">
        <v>2.4731049833065413E-4</v>
      </c>
    </row>
    <row r="210" spans="2:14" x14ac:dyDescent="0.25">
      <c r="B210" s="313" t="s">
        <v>683</v>
      </c>
      <c r="C210" s="34">
        <v>164</v>
      </c>
      <c r="D210" s="34">
        <v>164</v>
      </c>
      <c r="E210" s="297">
        <v>16324</v>
      </c>
      <c r="F210" s="297">
        <v>16372</v>
      </c>
      <c r="G210" s="314">
        <v>49</v>
      </c>
      <c r="H210" s="315" t="s">
        <v>71</v>
      </c>
      <c r="I210" s="320">
        <v>1</v>
      </c>
      <c r="J210" s="316">
        <v>49</v>
      </c>
      <c r="K210" s="297">
        <v>1000000</v>
      </c>
      <c r="L210" s="297">
        <v>49000000</v>
      </c>
      <c r="M210" s="317">
        <v>1.375284178618541E-3</v>
      </c>
      <c r="N210" s="318">
        <v>5.5082792810009335E-4</v>
      </c>
    </row>
    <row r="211" spans="2:14" x14ac:dyDescent="0.25">
      <c r="B211" s="313" t="s">
        <v>313</v>
      </c>
      <c r="C211" s="34">
        <v>164</v>
      </c>
      <c r="D211" s="34">
        <v>164</v>
      </c>
      <c r="E211" s="297">
        <v>16373</v>
      </c>
      <c r="F211" s="297">
        <v>16382</v>
      </c>
      <c r="G211" s="314">
        <v>10</v>
      </c>
      <c r="H211" s="315" t="s">
        <v>71</v>
      </c>
      <c r="I211" s="320">
        <v>1</v>
      </c>
      <c r="J211" s="316">
        <v>10</v>
      </c>
      <c r="K211" s="297">
        <v>1000000</v>
      </c>
      <c r="L211" s="297">
        <v>10000000</v>
      </c>
      <c r="M211" s="317">
        <v>2.8067024053439612E-4</v>
      </c>
      <c r="N211" s="318">
        <v>1.1241386287757006E-4</v>
      </c>
    </row>
    <row r="212" spans="2:14" x14ac:dyDescent="0.25">
      <c r="B212" s="313" t="s">
        <v>314</v>
      </c>
      <c r="C212" s="34">
        <v>164</v>
      </c>
      <c r="D212" s="34">
        <v>165</v>
      </c>
      <c r="E212" s="297">
        <v>16383</v>
      </c>
      <c r="F212" s="297">
        <v>16406</v>
      </c>
      <c r="G212" s="314">
        <v>24</v>
      </c>
      <c r="H212" s="315" t="s">
        <v>71</v>
      </c>
      <c r="I212" s="320">
        <v>1</v>
      </c>
      <c r="J212" s="316">
        <v>24</v>
      </c>
      <c r="K212" s="297">
        <v>1000000</v>
      </c>
      <c r="L212" s="297">
        <v>24000000</v>
      </c>
      <c r="M212" s="317">
        <v>6.7360857728255077E-4</v>
      </c>
      <c r="N212" s="318">
        <v>2.6979327090616815E-4</v>
      </c>
    </row>
    <row r="213" spans="2:14" x14ac:dyDescent="0.25">
      <c r="B213" s="313" t="s">
        <v>324</v>
      </c>
      <c r="C213" s="34">
        <v>165</v>
      </c>
      <c r="D213" s="34">
        <v>165</v>
      </c>
      <c r="E213" s="297">
        <v>16407</v>
      </c>
      <c r="F213" s="297">
        <v>16410</v>
      </c>
      <c r="G213" s="314">
        <v>4</v>
      </c>
      <c r="H213" s="315" t="s">
        <v>71</v>
      </c>
      <c r="I213" s="320">
        <v>1</v>
      </c>
      <c r="J213" s="316">
        <v>4</v>
      </c>
      <c r="K213" s="297">
        <v>1000000</v>
      </c>
      <c r="L213" s="297">
        <v>4000000</v>
      </c>
      <c r="M213" s="317">
        <v>1.1226809621375845E-4</v>
      </c>
      <c r="N213" s="318">
        <v>4.4965545151028026E-5</v>
      </c>
    </row>
    <row r="214" spans="2:14" x14ac:dyDescent="0.25">
      <c r="B214" s="313" t="s">
        <v>240</v>
      </c>
      <c r="C214" s="34">
        <v>165</v>
      </c>
      <c r="D214" s="34">
        <v>165</v>
      </c>
      <c r="E214" s="297">
        <v>16411</v>
      </c>
      <c r="F214" s="297">
        <v>16411</v>
      </c>
      <c r="G214" s="314">
        <v>1</v>
      </c>
      <c r="H214" s="315" t="s">
        <v>71</v>
      </c>
      <c r="I214" s="320">
        <v>1</v>
      </c>
      <c r="J214" s="316">
        <v>1</v>
      </c>
      <c r="K214" s="297">
        <v>1000000</v>
      </c>
      <c r="L214" s="297">
        <v>1000000</v>
      </c>
      <c r="M214" s="317">
        <v>2.8067024053439613E-5</v>
      </c>
      <c r="N214" s="318">
        <v>1.1241386287757006E-5</v>
      </c>
    </row>
    <row r="215" spans="2:14" x14ac:dyDescent="0.25">
      <c r="B215" s="313" t="s">
        <v>320</v>
      </c>
      <c r="C215" s="34">
        <v>165</v>
      </c>
      <c r="D215" s="34">
        <v>165</v>
      </c>
      <c r="E215" s="297">
        <v>16412</v>
      </c>
      <c r="F215" s="297">
        <v>16447</v>
      </c>
      <c r="G215" s="314">
        <v>36</v>
      </c>
      <c r="H215" s="315" t="s">
        <v>71</v>
      </c>
      <c r="I215" s="320">
        <v>1</v>
      </c>
      <c r="J215" s="316">
        <v>36</v>
      </c>
      <c r="K215" s="297">
        <v>1000000</v>
      </c>
      <c r="L215" s="297">
        <v>36000000</v>
      </c>
      <c r="M215" s="317">
        <v>1.0104128659238262E-3</v>
      </c>
      <c r="N215" s="318">
        <v>4.0468990635925221E-4</v>
      </c>
    </row>
    <row r="216" spans="2:14" x14ac:dyDescent="0.25">
      <c r="B216" s="313" t="s">
        <v>326</v>
      </c>
      <c r="C216" s="34">
        <v>165</v>
      </c>
      <c r="D216" s="34">
        <v>165</v>
      </c>
      <c r="E216" s="297">
        <v>16448</v>
      </c>
      <c r="F216" s="297">
        <v>16449</v>
      </c>
      <c r="G216" s="314">
        <v>2</v>
      </c>
      <c r="H216" s="315" t="s">
        <v>71</v>
      </c>
      <c r="I216" s="320">
        <v>1</v>
      </c>
      <c r="J216" s="316">
        <v>2</v>
      </c>
      <c r="K216" s="297">
        <v>1000000</v>
      </c>
      <c r="L216" s="297">
        <v>2000000</v>
      </c>
      <c r="M216" s="317">
        <v>5.6134048106879227E-5</v>
      </c>
      <c r="N216" s="318">
        <v>2.2482772575514013E-5</v>
      </c>
    </row>
    <row r="217" spans="2:14" x14ac:dyDescent="0.25">
      <c r="B217" s="313" t="s">
        <v>318</v>
      </c>
      <c r="C217" s="34">
        <v>165</v>
      </c>
      <c r="D217" s="34">
        <v>165</v>
      </c>
      <c r="E217" s="297">
        <v>16450</v>
      </c>
      <c r="F217" s="297">
        <v>16484</v>
      </c>
      <c r="G217" s="314">
        <v>35</v>
      </c>
      <c r="H217" s="315" t="s">
        <v>71</v>
      </c>
      <c r="I217" s="320">
        <v>1</v>
      </c>
      <c r="J217" s="316">
        <v>35</v>
      </c>
      <c r="K217" s="297">
        <v>1000000</v>
      </c>
      <c r="L217" s="297">
        <v>35000000</v>
      </c>
      <c r="M217" s="317">
        <v>9.8234584187038647E-4</v>
      </c>
      <c r="N217" s="318">
        <v>3.9344852007149522E-4</v>
      </c>
    </row>
    <row r="218" spans="2:14" x14ac:dyDescent="0.25">
      <c r="B218" s="313" t="s">
        <v>325</v>
      </c>
      <c r="C218" s="34">
        <v>165</v>
      </c>
      <c r="D218" s="34">
        <v>165</v>
      </c>
      <c r="E218" s="297">
        <v>16485</v>
      </c>
      <c r="F218" s="297">
        <v>16489</v>
      </c>
      <c r="G218" s="314">
        <v>5</v>
      </c>
      <c r="H218" s="315" t="s">
        <v>71</v>
      </c>
      <c r="I218" s="320">
        <v>1</v>
      </c>
      <c r="J218" s="316">
        <v>5</v>
      </c>
      <c r="K218" s="297">
        <v>1000000</v>
      </c>
      <c r="L218" s="297">
        <v>5000000</v>
      </c>
      <c r="M218" s="317">
        <v>1.4033512026719806E-4</v>
      </c>
      <c r="N218" s="318">
        <v>5.6206931438785032E-5</v>
      </c>
    </row>
    <row r="219" spans="2:14" x14ac:dyDescent="0.25">
      <c r="B219" s="313" t="s">
        <v>51</v>
      </c>
      <c r="C219" s="34">
        <v>165</v>
      </c>
      <c r="D219" s="34">
        <v>165</v>
      </c>
      <c r="E219" s="297">
        <v>16490</v>
      </c>
      <c r="F219" s="297">
        <v>16490</v>
      </c>
      <c r="G219" s="314">
        <v>1</v>
      </c>
      <c r="H219" s="315" t="s">
        <v>71</v>
      </c>
      <c r="I219" s="320">
        <v>1</v>
      </c>
      <c r="J219" s="316">
        <v>1</v>
      </c>
      <c r="K219" s="297">
        <v>1000000</v>
      </c>
      <c r="L219" s="297">
        <v>1000000</v>
      </c>
      <c r="M219" s="317">
        <v>2.8067024053439613E-5</v>
      </c>
      <c r="N219" s="318">
        <v>1.1241386287757006E-5</v>
      </c>
    </row>
    <row r="220" spans="2:14" x14ac:dyDescent="0.25">
      <c r="B220" s="313" t="s">
        <v>327</v>
      </c>
      <c r="C220" s="34">
        <v>165</v>
      </c>
      <c r="D220" s="34">
        <v>165</v>
      </c>
      <c r="E220" s="297">
        <v>16491</v>
      </c>
      <c r="F220" s="297">
        <v>16500</v>
      </c>
      <c r="G220" s="314">
        <v>10</v>
      </c>
      <c r="H220" s="315" t="s">
        <v>71</v>
      </c>
      <c r="I220" s="320">
        <v>1</v>
      </c>
      <c r="J220" s="316">
        <v>10</v>
      </c>
      <c r="K220" s="297">
        <v>1000000</v>
      </c>
      <c r="L220" s="297">
        <v>10000000</v>
      </c>
      <c r="M220" s="317">
        <v>2.8067024053439612E-4</v>
      </c>
      <c r="N220" s="318">
        <v>1.1241386287757006E-4</v>
      </c>
    </row>
    <row r="221" spans="2:14" x14ac:dyDescent="0.25">
      <c r="B221" s="313" t="s">
        <v>521</v>
      </c>
      <c r="C221" s="34">
        <v>166</v>
      </c>
      <c r="D221" s="34">
        <v>167</v>
      </c>
      <c r="E221" s="297">
        <v>16501</v>
      </c>
      <c r="F221" s="297">
        <v>16602</v>
      </c>
      <c r="G221" s="314">
        <v>102</v>
      </c>
      <c r="H221" s="315" t="s">
        <v>71</v>
      </c>
      <c r="I221" s="320">
        <v>1</v>
      </c>
      <c r="J221" s="316">
        <v>102</v>
      </c>
      <c r="K221" s="297">
        <v>1000000</v>
      </c>
      <c r="L221" s="297">
        <v>102000000</v>
      </c>
      <c r="M221" s="317">
        <v>2.8628364534508408E-3</v>
      </c>
      <c r="N221" s="318">
        <v>1.1466214013512146E-3</v>
      </c>
    </row>
    <row r="222" spans="2:14" x14ac:dyDescent="0.25">
      <c r="B222" s="313" t="s">
        <v>521</v>
      </c>
      <c r="C222" s="34">
        <v>167</v>
      </c>
      <c r="D222" s="34">
        <v>168</v>
      </c>
      <c r="E222" s="297">
        <v>16603</v>
      </c>
      <c r="F222" s="297">
        <v>16704</v>
      </c>
      <c r="G222" s="314">
        <v>102</v>
      </c>
      <c r="H222" s="315" t="s">
        <v>71</v>
      </c>
      <c r="I222" s="320">
        <v>1</v>
      </c>
      <c r="J222" s="316">
        <v>102</v>
      </c>
      <c r="K222" s="297">
        <v>1000000</v>
      </c>
      <c r="L222" s="297">
        <v>102000000</v>
      </c>
      <c r="M222" s="317">
        <v>2.8628364534508408E-3</v>
      </c>
      <c r="N222" s="318">
        <v>1.1466214013512146E-3</v>
      </c>
    </row>
    <row r="223" spans="2:14" x14ac:dyDescent="0.25">
      <c r="B223" s="313" t="s">
        <v>521</v>
      </c>
      <c r="C223" s="34">
        <v>168</v>
      </c>
      <c r="D223" s="34">
        <v>169</v>
      </c>
      <c r="E223" s="297">
        <v>16705</v>
      </c>
      <c r="F223" s="297">
        <v>16806</v>
      </c>
      <c r="G223" s="314">
        <v>102</v>
      </c>
      <c r="H223" s="315" t="s">
        <v>71</v>
      </c>
      <c r="I223" s="320">
        <v>1</v>
      </c>
      <c r="J223" s="316">
        <v>102</v>
      </c>
      <c r="K223" s="297">
        <v>1000000</v>
      </c>
      <c r="L223" s="297">
        <v>102000000</v>
      </c>
      <c r="M223" s="317">
        <v>2.8628364534508408E-3</v>
      </c>
      <c r="N223" s="318">
        <v>1.1466214013512146E-3</v>
      </c>
    </row>
    <row r="224" spans="2:14" x14ac:dyDescent="0.25">
      <c r="B224" s="313" t="s">
        <v>683</v>
      </c>
      <c r="C224" s="34">
        <v>169</v>
      </c>
      <c r="D224" s="34">
        <v>170</v>
      </c>
      <c r="E224" s="297">
        <v>16807</v>
      </c>
      <c r="F224" s="297">
        <v>16905</v>
      </c>
      <c r="G224" s="314">
        <v>99</v>
      </c>
      <c r="H224" s="315" t="s">
        <v>71</v>
      </c>
      <c r="I224" s="320">
        <v>1</v>
      </c>
      <c r="J224" s="316">
        <v>99</v>
      </c>
      <c r="K224" s="297">
        <v>1000000</v>
      </c>
      <c r="L224" s="297">
        <v>99000000</v>
      </c>
      <c r="M224" s="317">
        <v>2.7786353812905219E-3</v>
      </c>
      <c r="N224" s="318">
        <v>1.1128972424879436E-3</v>
      </c>
    </row>
    <row r="225" spans="2:14" x14ac:dyDescent="0.25">
      <c r="B225" s="313" t="s">
        <v>311</v>
      </c>
      <c r="C225" s="34">
        <v>169</v>
      </c>
      <c r="D225" s="34">
        <v>170</v>
      </c>
      <c r="E225" s="297">
        <v>16906</v>
      </c>
      <c r="F225" s="297">
        <v>16912</v>
      </c>
      <c r="G225" s="314">
        <v>7</v>
      </c>
      <c r="H225" s="315" t="s">
        <v>71</v>
      </c>
      <c r="I225" s="320">
        <v>1</v>
      </c>
      <c r="J225" s="316">
        <v>7</v>
      </c>
      <c r="K225" s="297">
        <v>1000000</v>
      </c>
      <c r="L225" s="297">
        <v>7000000</v>
      </c>
      <c r="M225" s="317">
        <v>1.964691683740773E-4</v>
      </c>
      <c r="N225" s="318">
        <v>7.8689704014299038E-5</v>
      </c>
    </row>
    <row r="226" spans="2:14" x14ac:dyDescent="0.25">
      <c r="B226" s="313" t="s">
        <v>321</v>
      </c>
      <c r="C226" s="34">
        <v>170</v>
      </c>
      <c r="D226" s="34">
        <v>171</v>
      </c>
      <c r="E226" s="297">
        <v>16913</v>
      </c>
      <c r="F226" s="297">
        <v>17044</v>
      </c>
      <c r="G226" s="314">
        <v>132</v>
      </c>
      <c r="H226" s="315" t="s">
        <v>71</v>
      </c>
      <c r="I226" s="320">
        <v>1</v>
      </c>
      <c r="J226" s="316">
        <v>132</v>
      </c>
      <c r="K226" s="297">
        <v>1000000</v>
      </c>
      <c r="L226" s="297">
        <v>132000000</v>
      </c>
      <c r="M226" s="317">
        <v>3.7048471750540288E-3</v>
      </c>
      <c r="N226" s="318">
        <v>1.4838629899839248E-3</v>
      </c>
    </row>
    <row r="227" spans="2:14" x14ac:dyDescent="0.25">
      <c r="B227" s="313" t="s">
        <v>323</v>
      </c>
      <c r="C227" s="34">
        <v>171</v>
      </c>
      <c r="D227" s="34">
        <v>171</v>
      </c>
      <c r="E227" s="297">
        <v>17045</v>
      </c>
      <c r="F227" s="297">
        <v>17051</v>
      </c>
      <c r="G227" s="314">
        <v>7</v>
      </c>
      <c r="H227" s="315" t="s">
        <v>71</v>
      </c>
      <c r="I227" s="320">
        <v>1</v>
      </c>
      <c r="J227" s="316">
        <v>7</v>
      </c>
      <c r="K227" s="297">
        <v>1000000</v>
      </c>
      <c r="L227" s="297">
        <v>7000000</v>
      </c>
      <c r="M227" s="317">
        <v>1.964691683740773E-4</v>
      </c>
      <c r="N227" s="318">
        <v>7.8689704014299038E-5</v>
      </c>
    </row>
    <row r="228" spans="2:14" x14ac:dyDescent="0.25">
      <c r="B228" s="313" t="s">
        <v>316</v>
      </c>
      <c r="C228" s="34">
        <v>171</v>
      </c>
      <c r="D228" s="34">
        <v>171</v>
      </c>
      <c r="E228" s="297">
        <v>17052</v>
      </c>
      <c r="F228" s="297">
        <v>17100</v>
      </c>
      <c r="G228" s="314">
        <v>49</v>
      </c>
      <c r="H228" s="315" t="s">
        <v>71</v>
      </c>
      <c r="I228" s="320">
        <v>1</v>
      </c>
      <c r="J228" s="316">
        <v>49</v>
      </c>
      <c r="K228" s="297">
        <v>1000000</v>
      </c>
      <c r="L228" s="297">
        <v>49000000</v>
      </c>
      <c r="M228" s="317">
        <v>1.375284178618541E-3</v>
      </c>
      <c r="N228" s="318">
        <v>5.5082792810009335E-4</v>
      </c>
    </row>
    <row r="229" spans="2:14" x14ac:dyDescent="0.25">
      <c r="B229" s="313" t="s">
        <v>327</v>
      </c>
      <c r="C229" s="34">
        <v>172</v>
      </c>
      <c r="D229" s="34">
        <v>172</v>
      </c>
      <c r="E229" s="297">
        <v>17101</v>
      </c>
      <c r="F229" s="297">
        <v>17114</v>
      </c>
      <c r="G229" s="314">
        <v>14</v>
      </c>
      <c r="H229" s="315" t="s">
        <v>71</v>
      </c>
      <c r="I229" s="320">
        <v>1</v>
      </c>
      <c r="J229" s="316">
        <v>14</v>
      </c>
      <c r="K229" s="297">
        <v>1000000</v>
      </c>
      <c r="L229" s="297">
        <v>14000000</v>
      </c>
      <c r="M229" s="317">
        <v>3.929383367481546E-4</v>
      </c>
      <c r="N229" s="318">
        <v>1.5737940802859808E-4</v>
      </c>
    </row>
    <row r="230" spans="2:14" x14ac:dyDescent="0.25">
      <c r="B230" s="313" t="s">
        <v>319</v>
      </c>
      <c r="C230" s="34">
        <v>172</v>
      </c>
      <c r="D230" s="34">
        <v>172</v>
      </c>
      <c r="E230" s="297">
        <v>17115</v>
      </c>
      <c r="F230" s="297">
        <v>17143</v>
      </c>
      <c r="G230" s="314">
        <v>29</v>
      </c>
      <c r="H230" s="315" t="s">
        <v>71</v>
      </c>
      <c r="I230" s="320">
        <v>1</v>
      </c>
      <c r="J230" s="316">
        <v>29</v>
      </c>
      <c r="K230" s="297">
        <v>1000000</v>
      </c>
      <c r="L230" s="297">
        <v>29000000</v>
      </c>
      <c r="M230" s="317">
        <v>8.1394369754974878E-4</v>
      </c>
      <c r="N230" s="318">
        <v>3.2600020234495319E-4</v>
      </c>
    </row>
    <row r="231" spans="2:14" x14ac:dyDescent="0.25">
      <c r="B231" s="313" t="s">
        <v>317</v>
      </c>
      <c r="C231" s="34">
        <v>172</v>
      </c>
      <c r="D231" s="34">
        <v>172</v>
      </c>
      <c r="E231" s="297">
        <v>17144</v>
      </c>
      <c r="F231" s="297">
        <v>17175</v>
      </c>
      <c r="G231" s="314">
        <v>32</v>
      </c>
      <c r="H231" s="315" t="s">
        <v>71</v>
      </c>
      <c r="I231" s="320">
        <v>1</v>
      </c>
      <c r="J231" s="316">
        <v>32</v>
      </c>
      <c r="K231" s="297">
        <v>1000000</v>
      </c>
      <c r="L231" s="297">
        <v>32000000</v>
      </c>
      <c r="M231" s="317">
        <v>8.9814476971006763E-4</v>
      </c>
      <c r="N231" s="318">
        <v>3.5972436120822421E-4</v>
      </c>
    </row>
    <row r="232" spans="2:14" x14ac:dyDescent="0.25">
      <c r="B232" s="313" t="s">
        <v>312</v>
      </c>
      <c r="C232" s="34">
        <v>172</v>
      </c>
      <c r="D232" s="34">
        <v>173</v>
      </c>
      <c r="E232" s="297">
        <v>17176</v>
      </c>
      <c r="F232" s="297">
        <v>17209</v>
      </c>
      <c r="G232" s="314">
        <v>34</v>
      </c>
      <c r="H232" s="315" t="s">
        <v>71</v>
      </c>
      <c r="I232" s="320">
        <v>1</v>
      </c>
      <c r="J232" s="316">
        <v>34</v>
      </c>
      <c r="K232" s="297">
        <v>1000000</v>
      </c>
      <c r="L232" s="297">
        <v>34000000</v>
      </c>
      <c r="M232" s="317">
        <v>9.5427881781694689E-4</v>
      </c>
      <c r="N232" s="318">
        <v>3.8220713378373823E-4</v>
      </c>
    </row>
    <row r="233" spans="2:14" x14ac:dyDescent="0.25">
      <c r="B233" s="313" t="s">
        <v>315</v>
      </c>
      <c r="C233" s="34">
        <v>173</v>
      </c>
      <c r="D233" s="34">
        <v>173</v>
      </c>
      <c r="E233" s="297">
        <v>17210</v>
      </c>
      <c r="F233" s="297">
        <v>17240</v>
      </c>
      <c r="G233" s="314">
        <v>31</v>
      </c>
      <c r="H233" s="315" t="s">
        <v>71</v>
      </c>
      <c r="I233" s="320">
        <v>1</v>
      </c>
      <c r="J233" s="316">
        <v>31</v>
      </c>
      <c r="K233" s="297">
        <v>1000000</v>
      </c>
      <c r="L233" s="297">
        <v>31000000</v>
      </c>
      <c r="M233" s="317">
        <v>8.7007774565662805E-4</v>
      </c>
      <c r="N233" s="318">
        <v>3.4848297492046717E-4</v>
      </c>
    </row>
    <row r="234" spans="2:14" x14ac:dyDescent="0.25">
      <c r="B234" s="313" t="s">
        <v>322</v>
      </c>
      <c r="C234" s="34">
        <v>173</v>
      </c>
      <c r="D234" s="34">
        <v>173</v>
      </c>
      <c r="E234" s="297">
        <v>17241</v>
      </c>
      <c r="F234" s="297">
        <v>17286</v>
      </c>
      <c r="G234" s="314">
        <v>46</v>
      </c>
      <c r="H234" s="315" t="s">
        <v>71</v>
      </c>
      <c r="I234" s="320">
        <v>1</v>
      </c>
      <c r="J234" s="316">
        <v>46</v>
      </c>
      <c r="K234" s="297">
        <v>1000000</v>
      </c>
      <c r="L234" s="297">
        <v>46000000</v>
      </c>
      <c r="M234" s="317">
        <v>1.2910831064582222E-3</v>
      </c>
      <c r="N234" s="318">
        <v>5.1710376923682234E-4</v>
      </c>
    </row>
    <row r="235" spans="2:14" x14ac:dyDescent="0.25">
      <c r="B235" s="313" t="s">
        <v>313</v>
      </c>
      <c r="C235" s="34">
        <v>173</v>
      </c>
      <c r="D235" s="34">
        <v>174</v>
      </c>
      <c r="E235" s="297">
        <v>17287</v>
      </c>
      <c r="F235" s="297">
        <v>17306</v>
      </c>
      <c r="G235" s="314">
        <v>20</v>
      </c>
      <c r="H235" s="315" t="s">
        <v>71</v>
      </c>
      <c r="I235" s="320">
        <v>1</v>
      </c>
      <c r="J235" s="316">
        <v>20</v>
      </c>
      <c r="K235" s="297">
        <v>1000000</v>
      </c>
      <c r="L235" s="297">
        <v>20000000</v>
      </c>
      <c r="M235" s="317">
        <v>5.6134048106879224E-4</v>
      </c>
      <c r="N235" s="318">
        <v>2.2482772575514013E-4</v>
      </c>
    </row>
    <row r="236" spans="2:14" x14ac:dyDescent="0.25">
      <c r="B236" s="313" t="s">
        <v>314</v>
      </c>
      <c r="C236" s="34">
        <v>174</v>
      </c>
      <c r="D236" s="34">
        <v>174</v>
      </c>
      <c r="E236" s="297">
        <v>17307</v>
      </c>
      <c r="F236" s="297">
        <v>17356</v>
      </c>
      <c r="G236" s="314">
        <v>50</v>
      </c>
      <c r="H236" s="315" t="s">
        <v>71</v>
      </c>
      <c r="I236" s="320">
        <v>1</v>
      </c>
      <c r="J236" s="316">
        <v>50</v>
      </c>
      <c r="K236" s="297">
        <v>1000000</v>
      </c>
      <c r="L236" s="297">
        <v>50000000</v>
      </c>
      <c r="M236" s="317">
        <v>1.4033512026719807E-3</v>
      </c>
      <c r="N236" s="318">
        <v>5.6206931438785028E-4</v>
      </c>
    </row>
    <row r="237" spans="2:14" x14ac:dyDescent="0.25">
      <c r="B237" s="313" t="s">
        <v>324</v>
      </c>
      <c r="C237" s="34">
        <v>174</v>
      </c>
      <c r="D237" s="34">
        <v>174</v>
      </c>
      <c r="E237" s="297">
        <v>17357</v>
      </c>
      <c r="F237" s="297">
        <v>17364</v>
      </c>
      <c r="G237" s="314">
        <v>8</v>
      </c>
      <c r="H237" s="315" t="s">
        <v>71</v>
      </c>
      <c r="I237" s="320">
        <v>1</v>
      </c>
      <c r="J237" s="316">
        <v>8</v>
      </c>
      <c r="K237" s="297">
        <v>1000000</v>
      </c>
      <c r="L237" s="297">
        <v>8000000</v>
      </c>
      <c r="M237" s="317">
        <v>2.2453619242751691E-4</v>
      </c>
      <c r="N237" s="318">
        <v>8.9931090302056052E-5</v>
      </c>
    </row>
    <row r="238" spans="2:14" x14ac:dyDescent="0.25">
      <c r="B238" s="313" t="s">
        <v>240</v>
      </c>
      <c r="C238" s="34">
        <v>174</v>
      </c>
      <c r="D238" s="34">
        <v>174</v>
      </c>
      <c r="E238" s="297">
        <v>17365</v>
      </c>
      <c r="F238" s="297">
        <v>17366</v>
      </c>
      <c r="G238" s="314">
        <v>2</v>
      </c>
      <c r="H238" s="315" t="s">
        <v>71</v>
      </c>
      <c r="I238" s="320">
        <v>1</v>
      </c>
      <c r="J238" s="316">
        <v>2</v>
      </c>
      <c r="K238" s="297">
        <v>1000000</v>
      </c>
      <c r="L238" s="297">
        <v>2000000</v>
      </c>
      <c r="M238" s="317">
        <v>5.6134048106879227E-5</v>
      </c>
      <c r="N238" s="318">
        <v>2.2482772575514013E-5</v>
      </c>
    </row>
    <row r="239" spans="2:14" x14ac:dyDescent="0.25">
      <c r="B239" s="313" t="s">
        <v>50</v>
      </c>
      <c r="C239" s="34">
        <v>174</v>
      </c>
      <c r="D239" s="34">
        <v>174</v>
      </c>
      <c r="E239" s="297">
        <v>17367</v>
      </c>
      <c r="F239" s="297">
        <v>17384</v>
      </c>
      <c r="G239" s="314">
        <v>18</v>
      </c>
      <c r="H239" s="315" t="s">
        <v>71</v>
      </c>
      <c r="I239" s="320">
        <v>1</v>
      </c>
      <c r="J239" s="316">
        <v>18</v>
      </c>
      <c r="K239" s="297">
        <v>1000000</v>
      </c>
      <c r="L239" s="297">
        <v>18000000</v>
      </c>
      <c r="M239" s="317">
        <v>5.0520643296191308E-4</v>
      </c>
      <c r="N239" s="318">
        <v>2.023449531796261E-4</v>
      </c>
    </row>
    <row r="240" spans="2:14" x14ac:dyDescent="0.25">
      <c r="B240" s="313" t="s">
        <v>320</v>
      </c>
      <c r="C240" s="34">
        <v>174</v>
      </c>
      <c r="D240" s="34">
        <v>175</v>
      </c>
      <c r="E240" s="297">
        <v>17385</v>
      </c>
      <c r="F240" s="297">
        <v>17460</v>
      </c>
      <c r="G240" s="314">
        <v>76</v>
      </c>
      <c r="H240" s="315" t="s">
        <v>71</v>
      </c>
      <c r="I240" s="320">
        <v>1</v>
      </c>
      <c r="J240" s="316">
        <v>76</v>
      </c>
      <c r="K240" s="297">
        <v>1000000</v>
      </c>
      <c r="L240" s="297">
        <v>76000000</v>
      </c>
      <c r="M240" s="317">
        <v>2.1330938280614106E-3</v>
      </c>
      <c r="N240" s="318">
        <v>8.5434535786953246E-4</v>
      </c>
    </row>
    <row r="241" spans="2:14" x14ac:dyDescent="0.25">
      <c r="B241" s="313" t="s">
        <v>326</v>
      </c>
      <c r="C241" s="34">
        <v>175</v>
      </c>
      <c r="D241" s="34">
        <v>175</v>
      </c>
      <c r="E241" s="297">
        <v>17461</v>
      </c>
      <c r="F241" s="297">
        <v>17464</v>
      </c>
      <c r="G241" s="314">
        <v>4</v>
      </c>
      <c r="H241" s="315" t="s">
        <v>71</v>
      </c>
      <c r="I241" s="320">
        <v>1</v>
      </c>
      <c r="J241" s="316">
        <v>4</v>
      </c>
      <c r="K241" s="297">
        <v>1000000</v>
      </c>
      <c r="L241" s="297">
        <v>4000000</v>
      </c>
      <c r="M241" s="317">
        <v>1.1226809621375845E-4</v>
      </c>
      <c r="N241" s="318">
        <v>4.4965545151028026E-5</v>
      </c>
    </row>
    <row r="242" spans="2:14" x14ac:dyDescent="0.25">
      <c r="B242" s="313" t="s">
        <v>53</v>
      </c>
      <c r="C242" s="34">
        <v>175</v>
      </c>
      <c r="D242" s="34">
        <v>175</v>
      </c>
      <c r="E242" s="297">
        <v>17465</v>
      </c>
      <c r="F242" s="297">
        <v>17466</v>
      </c>
      <c r="G242" s="314">
        <v>2</v>
      </c>
      <c r="H242" s="315" t="s">
        <v>71</v>
      </c>
      <c r="I242" s="320">
        <v>1</v>
      </c>
      <c r="J242" s="316">
        <v>2</v>
      </c>
      <c r="K242" s="297">
        <v>1000000</v>
      </c>
      <c r="L242" s="297">
        <v>2000000</v>
      </c>
      <c r="M242" s="317">
        <v>5.6134048106879227E-5</v>
      </c>
      <c r="N242" s="318">
        <v>2.2482772575514013E-5</v>
      </c>
    </row>
    <row r="243" spans="2:14" x14ac:dyDescent="0.25">
      <c r="B243" s="313" t="s">
        <v>318</v>
      </c>
      <c r="C243" s="34">
        <v>175</v>
      </c>
      <c r="D243" s="34">
        <v>176</v>
      </c>
      <c r="E243" s="297">
        <v>17467</v>
      </c>
      <c r="F243" s="297">
        <v>17541</v>
      </c>
      <c r="G243" s="314">
        <v>75</v>
      </c>
      <c r="H243" s="315" t="s">
        <v>71</v>
      </c>
      <c r="I243" s="320">
        <v>1</v>
      </c>
      <c r="J243" s="316">
        <v>75</v>
      </c>
      <c r="K243" s="297">
        <v>1000000</v>
      </c>
      <c r="L243" s="297">
        <v>75000000</v>
      </c>
      <c r="M243" s="317">
        <v>2.1050268040079712E-3</v>
      </c>
      <c r="N243" s="318">
        <v>8.4310397158177542E-4</v>
      </c>
    </row>
    <row r="244" spans="2:14" x14ac:dyDescent="0.25">
      <c r="B244" s="313" t="s">
        <v>325</v>
      </c>
      <c r="C244" s="34">
        <v>176</v>
      </c>
      <c r="D244" s="34">
        <v>176</v>
      </c>
      <c r="E244" s="297">
        <v>17542</v>
      </c>
      <c r="F244" s="297">
        <v>17552</v>
      </c>
      <c r="G244" s="314">
        <v>11</v>
      </c>
      <c r="H244" s="315" t="s">
        <v>71</v>
      </c>
      <c r="I244" s="320">
        <v>1</v>
      </c>
      <c r="J244" s="316">
        <v>11</v>
      </c>
      <c r="K244" s="297">
        <v>1000000</v>
      </c>
      <c r="L244" s="297">
        <v>11000000</v>
      </c>
      <c r="M244" s="317">
        <v>3.0873726458783575E-4</v>
      </c>
      <c r="N244" s="318">
        <v>1.2365524916532706E-4</v>
      </c>
    </row>
    <row r="245" spans="2:14" x14ac:dyDescent="0.25">
      <c r="B245" s="313" t="s">
        <v>51</v>
      </c>
      <c r="C245" s="34">
        <v>176</v>
      </c>
      <c r="D245" s="34">
        <v>176</v>
      </c>
      <c r="E245" s="297">
        <v>17553</v>
      </c>
      <c r="F245" s="297">
        <v>17554</v>
      </c>
      <c r="G245" s="314">
        <v>2</v>
      </c>
      <c r="H245" s="315" t="s">
        <v>71</v>
      </c>
      <c r="I245" s="320">
        <v>1</v>
      </c>
      <c r="J245" s="316">
        <v>2</v>
      </c>
      <c r="K245" s="297">
        <v>1000000</v>
      </c>
      <c r="L245" s="297">
        <v>2000000</v>
      </c>
      <c r="M245" s="317">
        <v>5.6134048106879227E-5</v>
      </c>
      <c r="N245" s="318">
        <v>2.2482772575514013E-5</v>
      </c>
    </row>
    <row r="246" spans="2:14" x14ac:dyDescent="0.25">
      <c r="B246" s="313" t="s">
        <v>321</v>
      </c>
      <c r="C246" s="34">
        <v>176</v>
      </c>
      <c r="D246" s="34">
        <v>180</v>
      </c>
      <c r="E246" s="297">
        <v>17555</v>
      </c>
      <c r="F246" s="297">
        <v>18000</v>
      </c>
      <c r="G246" s="314">
        <v>446</v>
      </c>
      <c r="H246" s="315" t="s">
        <v>71</v>
      </c>
      <c r="I246" s="320">
        <v>1</v>
      </c>
      <c r="J246" s="316">
        <v>446</v>
      </c>
      <c r="K246" s="297">
        <v>1000000</v>
      </c>
      <c r="L246" s="297">
        <v>446000000</v>
      </c>
      <c r="M246" s="317">
        <v>1.2517892727834068E-2</v>
      </c>
      <c r="N246" s="318">
        <v>5.0136582843396246E-3</v>
      </c>
    </row>
    <row r="247" spans="2:14" x14ac:dyDescent="0.25">
      <c r="B247" s="313" t="s">
        <v>45</v>
      </c>
      <c r="C247" s="34">
        <v>181</v>
      </c>
      <c r="D247" s="34">
        <v>189</v>
      </c>
      <c r="E247" s="297">
        <v>18001</v>
      </c>
      <c r="F247" s="297">
        <v>18805</v>
      </c>
      <c r="G247" s="314">
        <v>805</v>
      </c>
      <c r="H247" s="315" t="s">
        <v>70</v>
      </c>
      <c r="I247" s="320">
        <v>5</v>
      </c>
      <c r="J247" s="316">
        <v>4025</v>
      </c>
      <c r="K247" s="297">
        <v>1000000</v>
      </c>
      <c r="L247" s="297">
        <v>805000000</v>
      </c>
      <c r="M247" s="317">
        <v>2.2593954363018889E-2</v>
      </c>
      <c r="N247" s="318">
        <v>4.524657980822195E-2</v>
      </c>
    </row>
    <row r="248" spans="2:14" x14ac:dyDescent="0.25">
      <c r="B248" s="313" t="s">
        <v>43</v>
      </c>
      <c r="C248" s="34">
        <v>189</v>
      </c>
      <c r="D248" s="34">
        <v>197</v>
      </c>
      <c r="E248" s="297">
        <v>18806</v>
      </c>
      <c r="F248" s="297">
        <v>19610</v>
      </c>
      <c r="G248" s="314">
        <v>805</v>
      </c>
      <c r="H248" s="315" t="s">
        <v>70</v>
      </c>
      <c r="I248" s="320">
        <v>5</v>
      </c>
      <c r="J248" s="316">
        <v>4025</v>
      </c>
      <c r="K248" s="297">
        <v>1000000</v>
      </c>
      <c r="L248" s="297">
        <v>805000000</v>
      </c>
      <c r="M248" s="317">
        <v>2.2593954363018889E-2</v>
      </c>
      <c r="N248" s="318">
        <v>4.524657980822195E-2</v>
      </c>
    </row>
    <row r="249" spans="2:14" x14ac:dyDescent="0.25">
      <c r="B249" s="313" t="s">
        <v>41</v>
      </c>
      <c r="C249" s="34">
        <v>197</v>
      </c>
      <c r="D249" s="34">
        <v>205</v>
      </c>
      <c r="E249" s="297">
        <v>19611</v>
      </c>
      <c r="F249" s="297">
        <v>20415</v>
      </c>
      <c r="G249" s="314">
        <v>805</v>
      </c>
      <c r="H249" s="315" t="s">
        <v>70</v>
      </c>
      <c r="I249" s="320">
        <v>5</v>
      </c>
      <c r="J249" s="316">
        <v>4025</v>
      </c>
      <c r="K249" s="297">
        <v>1000000</v>
      </c>
      <c r="L249" s="297">
        <v>805000000</v>
      </c>
      <c r="M249" s="317">
        <v>2.2593954363018889E-2</v>
      </c>
      <c r="N249" s="318">
        <v>4.524657980822195E-2</v>
      </c>
    </row>
    <row r="250" spans="2:14" x14ac:dyDescent="0.25">
      <c r="B250" s="313" t="s">
        <v>311</v>
      </c>
      <c r="C250" s="34">
        <v>205</v>
      </c>
      <c r="D250" s="34">
        <v>213</v>
      </c>
      <c r="E250" s="298">
        <v>20416</v>
      </c>
      <c r="F250" s="298">
        <v>21220</v>
      </c>
      <c r="G250" s="314">
        <v>805</v>
      </c>
      <c r="H250" s="315" t="s">
        <v>70</v>
      </c>
      <c r="I250" s="320">
        <v>5</v>
      </c>
      <c r="J250" s="316">
        <v>4025</v>
      </c>
      <c r="K250" s="297">
        <v>1000000</v>
      </c>
      <c r="L250" s="297">
        <v>805000000</v>
      </c>
      <c r="M250" s="317">
        <v>2.2593954363018889E-2</v>
      </c>
      <c r="N250" s="319">
        <v>4.524657980822195E-2</v>
      </c>
    </row>
    <row r="251" spans="2:14" x14ac:dyDescent="0.25">
      <c r="B251" s="313" t="s">
        <v>45</v>
      </c>
      <c r="C251" s="34">
        <v>213</v>
      </c>
      <c r="D251" s="34">
        <v>215</v>
      </c>
      <c r="E251" s="298">
        <v>21221</v>
      </c>
      <c r="F251" s="298">
        <v>21415</v>
      </c>
      <c r="G251" s="314">
        <v>195</v>
      </c>
      <c r="H251" s="315" t="s">
        <v>70</v>
      </c>
      <c r="I251" s="320">
        <v>5</v>
      </c>
      <c r="J251" s="316">
        <v>975</v>
      </c>
      <c r="K251" s="297">
        <v>1000000</v>
      </c>
      <c r="L251" s="297">
        <v>195000000</v>
      </c>
      <c r="M251" s="317">
        <v>5.4730696904207246E-3</v>
      </c>
      <c r="N251" s="318">
        <v>1.0960351630563081E-2</v>
      </c>
    </row>
    <row r="252" spans="2:14" x14ac:dyDescent="0.25">
      <c r="B252" s="313" t="s">
        <v>43</v>
      </c>
      <c r="C252" s="34">
        <v>215</v>
      </c>
      <c r="D252" s="34">
        <v>217</v>
      </c>
      <c r="E252" s="298">
        <v>21416</v>
      </c>
      <c r="F252" s="298">
        <v>21610</v>
      </c>
      <c r="G252" s="314">
        <v>195</v>
      </c>
      <c r="H252" s="315" t="s">
        <v>70</v>
      </c>
      <c r="I252" s="320">
        <v>5</v>
      </c>
      <c r="J252" s="316">
        <v>975</v>
      </c>
      <c r="K252" s="297">
        <v>1000000</v>
      </c>
      <c r="L252" s="297">
        <v>195000000</v>
      </c>
      <c r="M252" s="317">
        <v>5.4730696904207246E-3</v>
      </c>
      <c r="N252" s="318">
        <v>1.0960351630563081E-2</v>
      </c>
    </row>
    <row r="253" spans="2:14" x14ac:dyDescent="0.25">
      <c r="B253" s="313" t="s">
        <v>41</v>
      </c>
      <c r="C253" s="34">
        <v>217</v>
      </c>
      <c r="D253" s="34">
        <v>219</v>
      </c>
      <c r="E253" s="298">
        <v>21611</v>
      </c>
      <c r="F253" s="298">
        <v>21805</v>
      </c>
      <c r="G253" s="314">
        <v>195</v>
      </c>
      <c r="H253" s="315" t="s">
        <v>70</v>
      </c>
      <c r="I253" s="320">
        <v>5</v>
      </c>
      <c r="J253" s="316">
        <v>975</v>
      </c>
      <c r="K253" s="297">
        <v>1000000</v>
      </c>
      <c r="L253" s="297">
        <v>195000000</v>
      </c>
      <c r="M253" s="317">
        <v>5.4730696904207246E-3</v>
      </c>
      <c r="N253" s="318">
        <v>1.0960351630563081E-2</v>
      </c>
    </row>
    <row r="254" spans="2:14" x14ac:dyDescent="0.25">
      <c r="B254" s="313" t="s">
        <v>311</v>
      </c>
      <c r="C254" s="34">
        <v>219</v>
      </c>
      <c r="D254" s="34">
        <v>220</v>
      </c>
      <c r="E254" s="298">
        <v>21806</v>
      </c>
      <c r="F254" s="298">
        <v>22000</v>
      </c>
      <c r="G254" s="314">
        <v>195</v>
      </c>
      <c r="H254" s="315" t="s">
        <v>70</v>
      </c>
      <c r="I254" s="320">
        <v>5</v>
      </c>
      <c r="J254" s="316">
        <v>975</v>
      </c>
      <c r="K254" s="297">
        <v>1000000</v>
      </c>
      <c r="L254" s="297">
        <v>195000000</v>
      </c>
      <c r="M254" s="317">
        <v>5.4730696904207246E-3</v>
      </c>
      <c r="N254" s="319">
        <v>1.0960351630563081E-2</v>
      </c>
    </row>
    <row r="255" spans="2:14" x14ac:dyDescent="0.25">
      <c r="B255" s="313" t="s">
        <v>321</v>
      </c>
      <c r="C255" s="34">
        <v>221</v>
      </c>
      <c r="D255" s="34">
        <v>221</v>
      </c>
      <c r="E255" s="298">
        <v>22001</v>
      </c>
      <c r="F255" s="298">
        <v>22013</v>
      </c>
      <c r="G255" s="314">
        <v>13</v>
      </c>
      <c r="H255" s="315" t="s">
        <v>71</v>
      </c>
      <c r="I255" s="320">
        <v>1</v>
      </c>
      <c r="J255" s="316">
        <v>13</v>
      </c>
      <c r="K255" s="297">
        <v>1000000</v>
      </c>
      <c r="L255" s="297">
        <v>13000000</v>
      </c>
      <c r="M255" s="317">
        <v>3.6487131269471497E-4</v>
      </c>
      <c r="N255" s="318">
        <v>1.4613802174084109E-4</v>
      </c>
    </row>
    <row r="256" spans="2:14" x14ac:dyDescent="0.25">
      <c r="B256" s="313" t="s">
        <v>323</v>
      </c>
      <c r="C256" s="34">
        <v>221</v>
      </c>
      <c r="D256" s="34">
        <v>221</v>
      </c>
      <c r="E256" s="298">
        <v>22014</v>
      </c>
      <c r="F256" s="298">
        <v>22036</v>
      </c>
      <c r="G256" s="314">
        <v>23</v>
      </c>
      <c r="H256" s="315" t="s">
        <v>71</v>
      </c>
      <c r="I256" s="320">
        <v>1</v>
      </c>
      <c r="J256" s="316">
        <v>23</v>
      </c>
      <c r="K256" s="297">
        <v>1000000</v>
      </c>
      <c r="L256" s="297">
        <v>23000000</v>
      </c>
      <c r="M256" s="317">
        <v>6.4554155322911109E-4</v>
      </c>
      <c r="N256" s="318">
        <v>2.5855188461841117E-4</v>
      </c>
    </row>
    <row r="257" spans="2:14" x14ac:dyDescent="0.25">
      <c r="B257" s="313" t="s">
        <v>521</v>
      </c>
      <c r="C257" s="34">
        <v>221</v>
      </c>
      <c r="D257" s="34">
        <v>221</v>
      </c>
      <c r="E257" s="298">
        <v>22037</v>
      </c>
      <c r="F257" s="298">
        <v>22048</v>
      </c>
      <c r="G257" s="314">
        <v>12</v>
      </c>
      <c r="H257" s="315" t="s">
        <v>71</v>
      </c>
      <c r="I257" s="320">
        <v>1</v>
      </c>
      <c r="J257" s="316">
        <v>12</v>
      </c>
      <c r="K257" s="297">
        <v>1000000</v>
      </c>
      <c r="L257" s="297">
        <v>12000000</v>
      </c>
      <c r="M257" s="317">
        <v>3.3680428864127539E-4</v>
      </c>
      <c r="N257" s="318">
        <v>1.3489663545308408E-4</v>
      </c>
    </row>
    <row r="258" spans="2:14" x14ac:dyDescent="0.25">
      <c r="B258" s="313" t="s">
        <v>43</v>
      </c>
      <c r="C258" s="321">
        <v>221</v>
      </c>
      <c r="D258" s="321">
        <v>224</v>
      </c>
      <c r="E258" s="298">
        <v>22049</v>
      </c>
      <c r="F258" s="298">
        <v>22389</v>
      </c>
      <c r="G258" s="314">
        <v>341</v>
      </c>
      <c r="H258" s="315" t="s">
        <v>71</v>
      </c>
      <c r="I258" s="320">
        <v>1</v>
      </c>
      <c r="J258" s="316">
        <v>341</v>
      </c>
      <c r="K258" s="297">
        <v>1000000</v>
      </c>
      <c r="L258" s="297">
        <v>341000000</v>
      </c>
      <c r="M258" s="317">
        <v>9.5708552022229082E-3</v>
      </c>
      <c r="N258" s="318">
        <v>3.8333127241251389E-3</v>
      </c>
    </row>
    <row r="259" spans="2:14" x14ac:dyDescent="0.25">
      <c r="B259" s="313" t="s">
        <v>507</v>
      </c>
      <c r="C259" s="321">
        <v>224</v>
      </c>
      <c r="D259" s="321">
        <v>224</v>
      </c>
      <c r="E259" s="298">
        <v>22390</v>
      </c>
      <c r="F259" s="298">
        <v>22391</v>
      </c>
      <c r="G259" s="314">
        <v>2</v>
      </c>
      <c r="H259" s="315" t="s">
        <v>71</v>
      </c>
      <c r="I259" s="320">
        <v>1</v>
      </c>
      <c r="J259" s="316">
        <v>2</v>
      </c>
      <c r="K259" s="297">
        <v>1000000</v>
      </c>
      <c r="L259" s="297">
        <v>2000000</v>
      </c>
      <c r="M259" s="317">
        <v>5.6134048106879227E-5</v>
      </c>
      <c r="N259" s="318">
        <v>2.2482772575514013E-5</v>
      </c>
    </row>
    <row r="260" spans="2:14" x14ac:dyDescent="0.25">
      <c r="B260" s="313" t="s">
        <v>521</v>
      </c>
      <c r="C260" s="321">
        <v>224</v>
      </c>
      <c r="D260" s="321">
        <v>224</v>
      </c>
      <c r="E260" s="298">
        <v>22392</v>
      </c>
      <c r="F260" s="298">
        <v>22403</v>
      </c>
      <c r="G260" s="314">
        <v>12</v>
      </c>
      <c r="H260" s="315" t="s">
        <v>71</v>
      </c>
      <c r="I260" s="320">
        <v>1</v>
      </c>
      <c r="J260" s="316">
        <v>12</v>
      </c>
      <c r="K260" s="297">
        <v>1000000</v>
      </c>
      <c r="L260" s="297">
        <v>12000000</v>
      </c>
      <c r="M260" s="317">
        <v>3.3680428864127539E-4</v>
      </c>
      <c r="N260" s="318">
        <v>1.3489663545308408E-4</v>
      </c>
    </row>
    <row r="261" spans="2:14" x14ac:dyDescent="0.25">
      <c r="B261" s="313" t="s">
        <v>41</v>
      </c>
      <c r="C261" s="321">
        <v>224</v>
      </c>
      <c r="D261" s="321">
        <v>228</v>
      </c>
      <c r="E261" s="298">
        <v>22404</v>
      </c>
      <c r="F261" s="298">
        <v>22744</v>
      </c>
      <c r="G261" s="314">
        <v>341</v>
      </c>
      <c r="H261" s="315" t="s">
        <v>71</v>
      </c>
      <c r="I261" s="320">
        <v>1</v>
      </c>
      <c r="J261" s="316">
        <v>341</v>
      </c>
      <c r="K261" s="297">
        <v>1000000</v>
      </c>
      <c r="L261" s="297">
        <v>341000000</v>
      </c>
      <c r="M261" s="317">
        <v>9.5708552022229082E-3</v>
      </c>
      <c r="N261" s="318">
        <v>3.8333127241251389E-3</v>
      </c>
    </row>
    <row r="262" spans="2:14" x14ac:dyDescent="0.25">
      <c r="B262" s="313" t="s">
        <v>507</v>
      </c>
      <c r="C262" s="34">
        <v>228</v>
      </c>
      <c r="D262" s="34">
        <v>228</v>
      </c>
      <c r="E262" s="298">
        <v>22745</v>
      </c>
      <c r="F262" s="298">
        <v>22746</v>
      </c>
      <c r="G262" s="34">
        <v>2</v>
      </c>
      <c r="H262" s="315" t="s">
        <v>71</v>
      </c>
      <c r="I262" s="34">
        <v>1</v>
      </c>
      <c r="J262" s="34">
        <v>2</v>
      </c>
      <c r="K262" s="297">
        <v>1000000</v>
      </c>
      <c r="L262" s="297">
        <v>2000000</v>
      </c>
      <c r="M262" s="317">
        <v>5.6134048106879227E-5</v>
      </c>
      <c r="N262" s="318">
        <v>2.2482772575514013E-5</v>
      </c>
    </row>
    <row r="263" spans="2:14" x14ac:dyDescent="0.25">
      <c r="B263" s="313" t="s">
        <v>316</v>
      </c>
      <c r="C263" s="321">
        <v>228</v>
      </c>
      <c r="D263" s="321">
        <v>230</v>
      </c>
      <c r="E263" s="298">
        <v>22747</v>
      </c>
      <c r="F263" s="298">
        <v>22917</v>
      </c>
      <c r="G263" s="314">
        <v>171</v>
      </c>
      <c r="H263" s="315" t="s">
        <v>71</v>
      </c>
      <c r="I263" s="320">
        <v>1</v>
      </c>
      <c r="J263" s="316">
        <v>171</v>
      </c>
      <c r="K263" s="297">
        <v>1000000</v>
      </c>
      <c r="L263" s="297">
        <v>171000000</v>
      </c>
      <c r="M263" s="317">
        <v>4.7994611131381738E-3</v>
      </c>
      <c r="N263" s="318">
        <v>1.9222770552064482E-3</v>
      </c>
    </row>
    <row r="264" spans="2:14" x14ac:dyDescent="0.25">
      <c r="B264" s="313" t="s">
        <v>327</v>
      </c>
      <c r="C264" s="321">
        <v>230</v>
      </c>
      <c r="D264" s="321">
        <v>230</v>
      </c>
      <c r="E264" s="298">
        <v>22918</v>
      </c>
      <c r="F264" s="298">
        <v>22966</v>
      </c>
      <c r="G264" s="314">
        <v>49</v>
      </c>
      <c r="H264" s="315" t="s">
        <v>71</v>
      </c>
      <c r="I264" s="320">
        <v>1</v>
      </c>
      <c r="J264" s="316">
        <v>49</v>
      </c>
      <c r="K264" s="297">
        <v>1000000</v>
      </c>
      <c r="L264" s="297">
        <v>49000000</v>
      </c>
      <c r="M264" s="317">
        <v>1.375284178618541E-3</v>
      </c>
      <c r="N264" s="318">
        <v>5.5082792810009335E-4</v>
      </c>
    </row>
    <row r="265" spans="2:14" x14ac:dyDescent="0.25">
      <c r="B265" s="313" t="s">
        <v>319</v>
      </c>
      <c r="C265" s="34">
        <v>230</v>
      </c>
      <c r="D265" s="34">
        <v>231</v>
      </c>
      <c r="E265" s="298">
        <v>22967</v>
      </c>
      <c r="F265" s="298">
        <v>23067</v>
      </c>
      <c r="G265" s="34">
        <v>101</v>
      </c>
      <c r="H265" s="315" t="s">
        <v>71</v>
      </c>
      <c r="I265" s="34">
        <v>1</v>
      </c>
      <c r="J265" s="34">
        <v>101</v>
      </c>
      <c r="K265" s="297">
        <v>1000000</v>
      </c>
      <c r="L265" s="314">
        <v>101000000</v>
      </c>
      <c r="M265" s="317">
        <v>2.8347694293974009E-3</v>
      </c>
      <c r="N265" s="318">
        <v>1.1353800150634577E-3</v>
      </c>
    </row>
    <row r="266" spans="2:14" x14ac:dyDescent="0.25">
      <c r="B266" s="313" t="s">
        <v>521</v>
      </c>
      <c r="C266" s="34">
        <v>231</v>
      </c>
      <c r="D266" s="34">
        <v>231</v>
      </c>
      <c r="E266" s="298">
        <v>23068</v>
      </c>
      <c r="F266" s="298">
        <v>23079</v>
      </c>
      <c r="G266" s="314">
        <v>12</v>
      </c>
      <c r="H266" s="315" t="s">
        <v>71</v>
      </c>
      <c r="I266" s="320">
        <v>1</v>
      </c>
      <c r="J266" s="316">
        <v>12</v>
      </c>
      <c r="K266" s="297">
        <v>1000000</v>
      </c>
      <c r="L266" s="297">
        <v>12000000</v>
      </c>
      <c r="M266" s="317">
        <v>3.3680428864127539E-4</v>
      </c>
      <c r="N266" s="318">
        <v>1.3489663545308408E-4</v>
      </c>
    </row>
    <row r="267" spans="2:14" x14ac:dyDescent="0.25">
      <c r="B267" s="313" t="s">
        <v>45</v>
      </c>
      <c r="C267" s="34">
        <v>231</v>
      </c>
      <c r="D267" s="34">
        <v>235</v>
      </c>
      <c r="E267" s="298">
        <v>23080</v>
      </c>
      <c r="F267" s="298">
        <v>23420</v>
      </c>
      <c r="G267" s="314">
        <v>341</v>
      </c>
      <c r="H267" s="315" t="s">
        <v>71</v>
      </c>
      <c r="I267" s="320">
        <v>1</v>
      </c>
      <c r="J267" s="316">
        <v>341</v>
      </c>
      <c r="K267" s="297">
        <v>1000000</v>
      </c>
      <c r="L267" s="297">
        <v>341000000</v>
      </c>
      <c r="M267" s="317">
        <v>9.5708552022229082E-3</v>
      </c>
      <c r="N267" s="318">
        <v>3.8333127241251389E-3</v>
      </c>
    </row>
    <row r="268" spans="2:14" x14ac:dyDescent="0.25">
      <c r="B268" s="313" t="s">
        <v>507</v>
      </c>
      <c r="C268" s="34">
        <v>235</v>
      </c>
      <c r="D268" s="34">
        <v>235</v>
      </c>
      <c r="E268" s="298">
        <v>23421</v>
      </c>
      <c r="F268" s="298">
        <v>23422</v>
      </c>
      <c r="G268" s="314">
        <v>2</v>
      </c>
      <c r="H268" s="315" t="s">
        <v>71</v>
      </c>
      <c r="I268" s="320">
        <v>1</v>
      </c>
      <c r="J268" s="316">
        <v>2</v>
      </c>
      <c r="K268" s="297">
        <v>1000000</v>
      </c>
      <c r="L268" s="297">
        <v>2000000</v>
      </c>
      <c r="M268" s="317">
        <v>5.6134048106879227E-5</v>
      </c>
      <c r="N268" s="318">
        <v>2.2482772575514013E-5</v>
      </c>
    </row>
    <row r="269" spans="2:14" x14ac:dyDescent="0.25">
      <c r="B269" s="322" t="s">
        <v>317</v>
      </c>
      <c r="C269" s="321">
        <v>235</v>
      </c>
      <c r="D269" s="321">
        <v>236</v>
      </c>
      <c r="E269" s="298">
        <v>23423</v>
      </c>
      <c r="F269" s="298">
        <v>23532</v>
      </c>
      <c r="G269" s="323">
        <v>110</v>
      </c>
      <c r="H269" s="324" t="s">
        <v>71</v>
      </c>
      <c r="I269" s="299">
        <v>1</v>
      </c>
      <c r="J269" s="300">
        <v>110</v>
      </c>
      <c r="K269" s="298">
        <v>1000000</v>
      </c>
      <c r="L269" s="298">
        <v>110000000</v>
      </c>
      <c r="M269" s="317">
        <v>3.0873726458783574E-3</v>
      </c>
      <c r="N269" s="318">
        <v>1.2365524916532708E-3</v>
      </c>
    </row>
    <row r="270" spans="2:14" x14ac:dyDescent="0.25">
      <c r="B270" s="322" t="s">
        <v>312</v>
      </c>
      <c r="C270" s="321">
        <v>236</v>
      </c>
      <c r="D270" s="321">
        <v>237</v>
      </c>
      <c r="E270" s="298">
        <v>23533</v>
      </c>
      <c r="F270" s="298">
        <v>23651</v>
      </c>
      <c r="G270" s="323">
        <v>119</v>
      </c>
      <c r="H270" s="324" t="s">
        <v>71</v>
      </c>
      <c r="I270" s="299">
        <v>1</v>
      </c>
      <c r="J270" s="300">
        <v>119</v>
      </c>
      <c r="K270" s="298">
        <v>1000000</v>
      </c>
      <c r="L270" s="298">
        <v>119000000</v>
      </c>
      <c r="M270" s="317">
        <v>3.339975862359314E-3</v>
      </c>
      <c r="N270" s="319">
        <v>1.3377249682430838E-3</v>
      </c>
    </row>
    <row r="271" spans="2:14" x14ac:dyDescent="0.25">
      <c r="B271" s="322" t="s">
        <v>315</v>
      </c>
      <c r="C271" s="315">
        <v>237</v>
      </c>
      <c r="D271" s="315">
        <v>238</v>
      </c>
      <c r="E271" s="298">
        <v>23652</v>
      </c>
      <c r="F271" s="298">
        <v>23757</v>
      </c>
      <c r="G271" s="314">
        <v>106</v>
      </c>
      <c r="H271" s="324" t="s">
        <v>71</v>
      </c>
      <c r="I271" s="34">
        <v>1</v>
      </c>
      <c r="J271" s="314">
        <v>106</v>
      </c>
      <c r="K271" s="298">
        <v>1000000</v>
      </c>
      <c r="L271" s="314">
        <v>106000000</v>
      </c>
      <c r="M271" s="317">
        <v>2.9751045496645991E-3</v>
      </c>
      <c r="N271" s="318">
        <v>1.1915869465022426E-3</v>
      </c>
    </row>
    <row r="272" spans="2:14" x14ac:dyDescent="0.25">
      <c r="B272" s="313" t="s">
        <v>322</v>
      </c>
      <c r="C272" s="34">
        <v>238</v>
      </c>
      <c r="D272" s="34">
        <v>240</v>
      </c>
      <c r="E272" s="298">
        <v>23758</v>
      </c>
      <c r="F272" s="298">
        <v>23918</v>
      </c>
      <c r="G272" s="323">
        <v>161</v>
      </c>
      <c r="H272" s="324" t="s">
        <v>71</v>
      </c>
      <c r="I272" s="299">
        <v>1</v>
      </c>
      <c r="J272" s="300">
        <v>161</v>
      </c>
      <c r="K272" s="297">
        <v>1000000</v>
      </c>
      <c r="L272" s="297">
        <v>161000000</v>
      </c>
      <c r="M272" s="317">
        <v>4.5187908726037774E-3</v>
      </c>
      <c r="N272" s="318">
        <v>1.809863192328878E-3</v>
      </c>
    </row>
    <row r="273" spans="2:14" x14ac:dyDescent="0.25">
      <c r="B273" s="313" t="s">
        <v>311</v>
      </c>
      <c r="C273" s="34">
        <v>240</v>
      </c>
      <c r="D273" s="34">
        <v>243</v>
      </c>
      <c r="E273" s="298">
        <v>23919</v>
      </c>
      <c r="F273" s="298">
        <v>24285</v>
      </c>
      <c r="G273" s="314">
        <v>367</v>
      </c>
      <c r="H273" s="315" t="s">
        <v>71</v>
      </c>
      <c r="I273" s="320">
        <v>1</v>
      </c>
      <c r="J273" s="316">
        <v>367</v>
      </c>
      <c r="K273" s="297">
        <v>1000000</v>
      </c>
      <c r="L273" s="297">
        <v>367000000</v>
      </c>
      <c r="M273" s="317">
        <v>1.0300597827612338E-2</v>
      </c>
      <c r="N273" s="318">
        <v>4.1255887676068213E-3</v>
      </c>
    </row>
    <row r="274" spans="2:14" x14ac:dyDescent="0.25">
      <c r="B274" s="313" t="s">
        <v>313</v>
      </c>
      <c r="C274" s="34">
        <v>243</v>
      </c>
      <c r="D274" s="34">
        <v>244</v>
      </c>
      <c r="E274" s="298">
        <v>24286</v>
      </c>
      <c r="F274" s="298">
        <v>24355</v>
      </c>
      <c r="G274" s="314">
        <v>70</v>
      </c>
      <c r="H274" s="315" t="s">
        <v>71</v>
      </c>
      <c r="I274" s="320">
        <v>1</v>
      </c>
      <c r="J274" s="316">
        <v>70</v>
      </c>
      <c r="K274" s="297">
        <v>1000000</v>
      </c>
      <c r="L274" s="297">
        <v>70000000</v>
      </c>
      <c r="M274" s="317">
        <v>1.9646916837407729E-3</v>
      </c>
      <c r="N274" s="318">
        <v>7.8689704014299044E-4</v>
      </c>
    </row>
    <row r="275" spans="2:14" x14ac:dyDescent="0.25">
      <c r="B275" s="313" t="s">
        <v>314</v>
      </c>
      <c r="C275" s="34">
        <v>244</v>
      </c>
      <c r="D275" s="34">
        <v>246</v>
      </c>
      <c r="E275" s="298">
        <v>24356</v>
      </c>
      <c r="F275" s="298">
        <v>24528</v>
      </c>
      <c r="G275" s="314">
        <v>173</v>
      </c>
      <c r="H275" s="315" t="s">
        <v>71</v>
      </c>
      <c r="I275" s="320">
        <v>1</v>
      </c>
      <c r="J275" s="316">
        <v>173</v>
      </c>
      <c r="K275" s="297">
        <v>1000000</v>
      </c>
      <c r="L275" s="297">
        <v>173000000</v>
      </c>
      <c r="M275" s="317">
        <v>4.8555951612450528E-3</v>
      </c>
      <c r="N275" s="318">
        <v>1.944759827781962E-3</v>
      </c>
    </row>
    <row r="276" spans="2:14" x14ac:dyDescent="0.25">
      <c r="B276" s="313" t="s">
        <v>324</v>
      </c>
      <c r="C276" s="34">
        <v>246</v>
      </c>
      <c r="D276" s="34">
        <v>246</v>
      </c>
      <c r="E276" s="298">
        <v>24529</v>
      </c>
      <c r="F276" s="298">
        <v>24555</v>
      </c>
      <c r="G276" s="314">
        <v>27</v>
      </c>
      <c r="H276" s="315" t="s">
        <v>71</v>
      </c>
      <c r="I276" s="320">
        <v>1</v>
      </c>
      <c r="J276" s="316">
        <v>27</v>
      </c>
      <c r="K276" s="297">
        <v>1000000</v>
      </c>
      <c r="L276" s="297">
        <v>27000000</v>
      </c>
      <c r="M276" s="317">
        <v>7.5780964944286962E-4</v>
      </c>
      <c r="N276" s="318">
        <v>3.0351742976943917E-4</v>
      </c>
    </row>
    <row r="277" spans="2:14" x14ac:dyDescent="0.25">
      <c r="B277" s="313" t="s">
        <v>240</v>
      </c>
      <c r="C277" s="34">
        <v>246</v>
      </c>
      <c r="D277" s="34">
        <v>246</v>
      </c>
      <c r="E277" s="298">
        <v>24556</v>
      </c>
      <c r="F277" s="298">
        <v>24562</v>
      </c>
      <c r="G277" s="314">
        <v>7</v>
      </c>
      <c r="H277" s="315" t="s">
        <v>71</v>
      </c>
      <c r="I277" s="320">
        <v>1</v>
      </c>
      <c r="J277" s="316">
        <v>7</v>
      </c>
      <c r="K277" s="297">
        <v>1000000</v>
      </c>
      <c r="L277" s="297">
        <v>7000000</v>
      </c>
      <c r="M277" s="317">
        <v>1.964691683740773E-4</v>
      </c>
      <c r="N277" s="318">
        <v>7.8689704014299038E-5</v>
      </c>
    </row>
    <row r="278" spans="2:14" x14ac:dyDescent="0.25">
      <c r="B278" s="313" t="s">
        <v>50</v>
      </c>
      <c r="C278" s="34">
        <v>246</v>
      </c>
      <c r="D278" s="34">
        <v>247</v>
      </c>
      <c r="E278" s="298">
        <v>24563</v>
      </c>
      <c r="F278" s="298">
        <v>24623</v>
      </c>
      <c r="G278" s="314">
        <v>61</v>
      </c>
      <c r="H278" s="315" t="s">
        <v>71</v>
      </c>
      <c r="I278" s="320">
        <v>1</v>
      </c>
      <c r="J278" s="316">
        <v>61</v>
      </c>
      <c r="K278" s="297">
        <v>1000000</v>
      </c>
      <c r="L278" s="297">
        <v>61000000</v>
      </c>
      <c r="M278" s="317">
        <v>1.7120884672598164E-3</v>
      </c>
      <c r="N278" s="318">
        <v>6.857245635531774E-4</v>
      </c>
    </row>
    <row r="279" spans="2:14" x14ac:dyDescent="0.25">
      <c r="B279" s="313" t="s">
        <v>320</v>
      </c>
      <c r="C279" s="34">
        <v>247</v>
      </c>
      <c r="D279" s="34">
        <v>249</v>
      </c>
      <c r="E279" s="298">
        <v>24624</v>
      </c>
      <c r="F279" s="298">
        <v>24887</v>
      </c>
      <c r="G279" s="314">
        <v>264</v>
      </c>
      <c r="H279" s="315" t="s">
        <v>71</v>
      </c>
      <c r="I279" s="320">
        <v>1</v>
      </c>
      <c r="J279" s="316">
        <v>264</v>
      </c>
      <c r="K279" s="297">
        <v>1000000</v>
      </c>
      <c r="L279" s="297">
        <v>264000000</v>
      </c>
      <c r="M279" s="317">
        <v>7.4096943501080577E-3</v>
      </c>
      <c r="N279" s="318">
        <v>2.9677259799678495E-3</v>
      </c>
    </row>
    <row r="280" spans="2:14" x14ac:dyDescent="0.25">
      <c r="B280" s="313" t="s">
        <v>326</v>
      </c>
      <c r="C280" s="34">
        <v>249</v>
      </c>
      <c r="D280" s="34">
        <v>249</v>
      </c>
      <c r="E280" s="298">
        <v>24888</v>
      </c>
      <c r="F280" s="298">
        <v>24898</v>
      </c>
      <c r="G280" s="314">
        <v>11</v>
      </c>
      <c r="H280" s="315" t="s">
        <v>71</v>
      </c>
      <c r="I280" s="320">
        <v>1</v>
      </c>
      <c r="J280" s="316">
        <v>11</v>
      </c>
      <c r="K280" s="297">
        <v>1000000</v>
      </c>
      <c r="L280" s="297">
        <v>11000000</v>
      </c>
      <c r="M280" s="317">
        <v>3.0873726458783575E-4</v>
      </c>
      <c r="N280" s="318">
        <v>1.2365524916532706E-4</v>
      </c>
    </row>
    <row r="281" spans="2:14" x14ac:dyDescent="0.25">
      <c r="B281" s="313" t="s">
        <v>53</v>
      </c>
      <c r="C281" s="34">
        <v>249</v>
      </c>
      <c r="D281" s="34">
        <v>250</v>
      </c>
      <c r="E281" s="298">
        <v>24899</v>
      </c>
      <c r="F281" s="298">
        <v>24904</v>
      </c>
      <c r="G281" s="314">
        <v>6</v>
      </c>
      <c r="H281" s="315" t="s">
        <v>71</v>
      </c>
      <c r="I281" s="320">
        <v>1</v>
      </c>
      <c r="J281" s="316">
        <v>6</v>
      </c>
      <c r="K281" s="297">
        <v>1000000</v>
      </c>
      <c r="L281" s="297">
        <v>6000000</v>
      </c>
      <c r="M281" s="317">
        <v>1.6840214432063769E-4</v>
      </c>
      <c r="N281" s="318">
        <v>6.7448317726542039E-5</v>
      </c>
    </row>
    <row r="282" spans="2:14" x14ac:dyDescent="0.25">
      <c r="B282" s="313" t="s">
        <v>318</v>
      </c>
      <c r="C282" s="34">
        <v>250</v>
      </c>
      <c r="D282" s="34">
        <v>252</v>
      </c>
      <c r="E282" s="298">
        <v>24905</v>
      </c>
      <c r="F282" s="298">
        <v>25163</v>
      </c>
      <c r="G282" s="314">
        <v>259</v>
      </c>
      <c r="H282" s="315" t="s">
        <v>71</v>
      </c>
      <c r="I282" s="320">
        <v>1</v>
      </c>
      <c r="J282" s="316">
        <v>259</v>
      </c>
      <c r="K282" s="297">
        <v>1000000</v>
      </c>
      <c r="L282" s="297">
        <v>259000000</v>
      </c>
      <c r="M282" s="317">
        <v>7.2693592298408603E-3</v>
      </c>
      <c r="N282" s="318">
        <v>2.9115190485290644E-3</v>
      </c>
    </row>
    <row r="283" spans="2:14" x14ac:dyDescent="0.25">
      <c r="B283" s="313" t="s">
        <v>325</v>
      </c>
      <c r="C283" s="34">
        <v>252</v>
      </c>
      <c r="D283" s="34">
        <v>252</v>
      </c>
      <c r="E283" s="298">
        <v>25164</v>
      </c>
      <c r="F283" s="298">
        <v>25199</v>
      </c>
      <c r="G283" s="314">
        <v>36</v>
      </c>
      <c r="H283" s="315" t="s">
        <v>71</v>
      </c>
      <c r="I283" s="320">
        <v>1</v>
      </c>
      <c r="J283" s="316">
        <v>36</v>
      </c>
      <c r="K283" s="297">
        <v>1000000</v>
      </c>
      <c r="L283" s="297">
        <v>36000000</v>
      </c>
      <c r="M283" s="317">
        <v>1.0104128659238262E-3</v>
      </c>
      <c r="N283" s="318">
        <v>4.0468990635925221E-4</v>
      </c>
    </row>
    <row r="284" spans="2:14" x14ac:dyDescent="0.25">
      <c r="B284" s="313" t="s">
        <v>51</v>
      </c>
      <c r="C284" s="34">
        <v>252</v>
      </c>
      <c r="D284" s="34">
        <v>253</v>
      </c>
      <c r="E284" s="298">
        <v>25200</v>
      </c>
      <c r="F284" s="298">
        <v>25206</v>
      </c>
      <c r="G284" s="314">
        <v>7</v>
      </c>
      <c r="H284" s="315" t="s">
        <v>71</v>
      </c>
      <c r="I284" s="320">
        <v>1</v>
      </c>
      <c r="J284" s="316">
        <v>7</v>
      </c>
      <c r="K284" s="297">
        <v>1000000</v>
      </c>
      <c r="L284" s="297">
        <v>7000000</v>
      </c>
      <c r="M284" s="317">
        <v>1.964691683740773E-4</v>
      </c>
      <c r="N284" s="318">
        <v>7.8689704014299038E-5</v>
      </c>
    </row>
    <row r="285" spans="2:14" x14ac:dyDescent="0.25">
      <c r="B285" s="313" t="s">
        <v>45</v>
      </c>
      <c r="C285" s="34">
        <v>253</v>
      </c>
      <c r="D285" s="34">
        <v>255</v>
      </c>
      <c r="E285" s="298">
        <v>25207</v>
      </c>
      <c r="F285" s="298">
        <v>25405</v>
      </c>
      <c r="G285" s="314">
        <v>199</v>
      </c>
      <c r="H285" s="315" t="s">
        <v>71</v>
      </c>
      <c r="I285" s="320">
        <v>1</v>
      </c>
      <c r="J285" s="316">
        <v>199</v>
      </c>
      <c r="K285" s="297">
        <v>1000000</v>
      </c>
      <c r="L285" s="297">
        <v>199000000</v>
      </c>
      <c r="M285" s="317">
        <v>5.5853377866344834E-3</v>
      </c>
      <c r="N285" s="318">
        <v>2.2370358712636442E-3</v>
      </c>
    </row>
    <row r="286" spans="2:14" x14ac:dyDescent="0.25">
      <c r="B286" s="313" t="s">
        <v>43</v>
      </c>
      <c r="C286" s="34">
        <v>255</v>
      </c>
      <c r="D286" s="34">
        <v>257</v>
      </c>
      <c r="E286" s="298">
        <v>25406</v>
      </c>
      <c r="F286" s="298">
        <v>25603</v>
      </c>
      <c r="G286" s="314">
        <v>198</v>
      </c>
      <c r="H286" s="315" t="s">
        <v>71</v>
      </c>
      <c r="I286" s="320">
        <v>1</v>
      </c>
      <c r="J286" s="316">
        <v>198</v>
      </c>
      <c r="K286" s="297">
        <v>1000000</v>
      </c>
      <c r="L286" s="297">
        <v>198000000</v>
      </c>
      <c r="M286" s="317">
        <v>5.5572707625810439E-3</v>
      </c>
      <c r="N286" s="318">
        <v>2.2257944849758873E-3</v>
      </c>
    </row>
    <row r="287" spans="2:14" x14ac:dyDescent="0.25">
      <c r="B287" s="313" t="s">
        <v>41</v>
      </c>
      <c r="C287" s="34">
        <v>257</v>
      </c>
      <c r="D287" s="34">
        <v>259</v>
      </c>
      <c r="E287" s="298">
        <v>25604</v>
      </c>
      <c r="F287" s="298">
        <v>25802</v>
      </c>
      <c r="G287" s="314">
        <v>199</v>
      </c>
      <c r="H287" s="315" t="s">
        <v>71</v>
      </c>
      <c r="I287" s="320">
        <v>1</v>
      </c>
      <c r="J287" s="316">
        <v>199</v>
      </c>
      <c r="K287" s="297">
        <v>1000000</v>
      </c>
      <c r="L287" s="297">
        <v>199000000</v>
      </c>
      <c r="M287" s="317">
        <v>5.5853377866344834E-3</v>
      </c>
      <c r="N287" s="318">
        <v>2.2370358712636442E-3</v>
      </c>
    </row>
    <row r="288" spans="2:14" x14ac:dyDescent="0.25">
      <c r="B288" s="313" t="s">
        <v>311</v>
      </c>
      <c r="C288" s="34">
        <v>259</v>
      </c>
      <c r="D288" s="34">
        <v>260</v>
      </c>
      <c r="E288" s="298">
        <v>25803</v>
      </c>
      <c r="F288" s="298">
        <v>26000</v>
      </c>
      <c r="G288" s="314">
        <v>198</v>
      </c>
      <c r="H288" s="315" t="s">
        <v>71</v>
      </c>
      <c r="I288" s="320">
        <v>1</v>
      </c>
      <c r="J288" s="316">
        <v>198</v>
      </c>
      <c r="K288" s="297">
        <v>1000000</v>
      </c>
      <c r="L288" s="297">
        <v>198000000</v>
      </c>
      <c r="M288" s="317">
        <v>5.5572707625810439E-3</v>
      </c>
      <c r="N288" s="319">
        <v>2.2257944849758873E-3</v>
      </c>
    </row>
    <row r="289" spans="2:14" x14ac:dyDescent="0.25">
      <c r="B289" s="313" t="s">
        <v>321</v>
      </c>
      <c r="C289" s="34">
        <v>301</v>
      </c>
      <c r="D289" s="34">
        <v>301</v>
      </c>
      <c r="E289" s="298">
        <v>30001</v>
      </c>
      <c r="F289" s="298">
        <v>30703</v>
      </c>
      <c r="G289" s="314">
        <v>703</v>
      </c>
      <c r="H289" s="315" t="s">
        <v>71</v>
      </c>
      <c r="I289" s="320">
        <v>1</v>
      </c>
      <c r="J289" s="316">
        <v>703</v>
      </c>
      <c r="K289" s="297">
        <v>1000000</v>
      </c>
      <c r="L289" s="297">
        <v>703000000</v>
      </c>
      <c r="M289" s="317">
        <v>1.9731117909568049E-2</v>
      </c>
      <c r="N289" s="318">
        <v>7.9026945602931747E-3</v>
      </c>
    </row>
    <row r="290" spans="2:14" x14ac:dyDescent="0.25">
      <c r="B290" s="313" t="s">
        <v>323</v>
      </c>
      <c r="C290" s="34">
        <v>301</v>
      </c>
      <c r="D290" s="34">
        <v>301</v>
      </c>
      <c r="E290" s="298">
        <v>30704</v>
      </c>
      <c r="F290" s="298">
        <v>30738</v>
      </c>
      <c r="G290" s="314">
        <v>35</v>
      </c>
      <c r="H290" s="315" t="s">
        <v>71</v>
      </c>
      <c r="I290" s="320">
        <v>1</v>
      </c>
      <c r="J290" s="316">
        <v>35</v>
      </c>
      <c r="K290" s="297">
        <v>1000000</v>
      </c>
      <c r="L290" s="297">
        <v>35000000</v>
      </c>
      <c r="M290" s="317">
        <v>9.8234584187038647E-4</v>
      </c>
      <c r="N290" s="318">
        <v>3.9344852007149522E-4</v>
      </c>
    </row>
    <row r="291" spans="2:14" x14ac:dyDescent="0.25">
      <c r="B291" s="313" t="s">
        <v>521</v>
      </c>
      <c r="C291" s="34">
        <v>301</v>
      </c>
      <c r="D291" s="34">
        <v>318</v>
      </c>
      <c r="E291" s="298">
        <v>30739</v>
      </c>
      <c r="F291" s="298">
        <v>31742</v>
      </c>
      <c r="G291" s="314">
        <v>1004</v>
      </c>
      <c r="H291" s="315" t="s">
        <v>71</v>
      </c>
      <c r="I291" s="320">
        <v>1</v>
      </c>
      <c r="J291" s="316">
        <v>1004</v>
      </c>
      <c r="K291" s="297">
        <v>1000000</v>
      </c>
      <c r="L291" s="297">
        <v>1004000000</v>
      </c>
      <c r="M291" s="317">
        <v>2.8179292149653371E-2</v>
      </c>
      <c r="N291" s="318">
        <v>1.1286351832908034E-2</v>
      </c>
    </row>
    <row r="292" spans="2:14" x14ac:dyDescent="0.25">
      <c r="B292" s="313" t="s">
        <v>683</v>
      </c>
      <c r="C292" s="34">
        <v>318</v>
      </c>
      <c r="D292" s="34">
        <v>321</v>
      </c>
      <c r="E292" s="298">
        <v>31743</v>
      </c>
      <c r="F292" s="298">
        <v>32077</v>
      </c>
      <c r="G292" s="314">
        <v>335</v>
      </c>
      <c r="H292" s="315" t="s">
        <v>71</v>
      </c>
      <c r="I292" s="320">
        <v>1</v>
      </c>
      <c r="J292" s="316">
        <v>335</v>
      </c>
      <c r="K292" s="297">
        <v>1000000</v>
      </c>
      <c r="L292" s="297">
        <v>335000000</v>
      </c>
      <c r="M292" s="317">
        <v>9.4024530579022714E-3</v>
      </c>
      <c r="N292" s="318">
        <v>3.7658644063985969E-3</v>
      </c>
    </row>
    <row r="293" spans="2:14" x14ac:dyDescent="0.25">
      <c r="B293" s="313" t="s">
        <v>43</v>
      </c>
      <c r="C293" s="34">
        <v>321</v>
      </c>
      <c r="D293" s="34">
        <v>322</v>
      </c>
      <c r="E293" s="298">
        <v>32078</v>
      </c>
      <c r="F293" s="298">
        <v>32121</v>
      </c>
      <c r="G293" s="314">
        <v>44</v>
      </c>
      <c r="H293" s="315" t="s">
        <v>71</v>
      </c>
      <c r="I293" s="320">
        <v>1</v>
      </c>
      <c r="J293" s="316">
        <v>44</v>
      </c>
      <c r="K293" s="297">
        <v>1000000</v>
      </c>
      <c r="L293" s="297">
        <v>44000000</v>
      </c>
      <c r="M293" s="317">
        <v>1.234949058351343E-3</v>
      </c>
      <c r="N293" s="318">
        <v>4.9462099666130826E-4</v>
      </c>
    </row>
    <row r="294" spans="2:14" x14ac:dyDescent="0.25">
      <c r="B294" s="313" t="s">
        <v>507</v>
      </c>
      <c r="C294" s="34">
        <v>322</v>
      </c>
      <c r="D294" s="34">
        <v>322</v>
      </c>
      <c r="E294" s="298">
        <v>32122</v>
      </c>
      <c r="F294" s="298">
        <v>32124</v>
      </c>
      <c r="G294" s="314">
        <v>3</v>
      </c>
      <c r="H294" s="315" t="s">
        <v>71</v>
      </c>
      <c r="I294" s="320">
        <v>1</v>
      </c>
      <c r="J294" s="316">
        <v>3</v>
      </c>
      <c r="K294" s="297">
        <v>1000000</v>
      </c>
      <c r="L294" s="297">
        <v>3000000</v>
      </c>
      <c r="M294" s="317">
        <v>8.4201072160318847E-5</v>
      </c>
      <c r="N294" s="318">
        <v>3.3724158863271019E-5</v>
      </c>
    </row>
    <row r="295" spans="2:14" x14ac:dyDescent="0.25">
      <c r="B295" s="313" t="s">
        <v>41</v>
      </c>
      <c r="C295" s="34">
        <v>322</v>
      </c>
      <c r="D295" s="34">
        <v>322</v>
      </c>
      <c r="E295" s="298">
        <v>32125</v>
      </c>
      <c r="F295" s="298">
        <v>32167</v>
      </c>
      <c r="G295" s="314">
        <v>43</v>
      </c>
      <c r="H295" s="315" t="s">
        <v>71</v>
      </c>
      <c r="I295" s="320">
        <v>1</v>
      </c>
      <c r="J295" s="316">
        <v>43</v>
      </c>
      <c r="K295" s="297">
        <v>1000000</v>
      </c>
      <c r="L295" s="297">
        <v>43000000</v>
      </c>
      <c r="M295" s="317">
        <v>1.2068820342979033E-3</v>
      </c>
      <c r="N295" s="318">
        <v>4.8337961037355127E-4</v>
      </c>
    </row>
    <row r="296" spans="2:14" x14ac:dyDescent="0.25">
      <c r="B296" s="313" t="s">
        <v>316</v>
      </c>
      <c r="C296" s="34">
        <v>322</v>
      </c>
      <c r="D296" s="34">
        <v>325</v>
      </c>
      <c r="E296" s="298">
        <v>32168</v>
      </c>
      <c r="F296" s="298">
        <v>32429</v>
      </c>
      <c r="G296" s="314">
        <v>262</v>
      </c>
      <c r="H296" s="315" t="s">
        <v>71</v>
      </c>
      <c r="I296" s="320">
        <v>1</v>
      </c>
      <c r="J296" s="316">
        <v>262</v>
      </c>
      <c r="K296" s="297">
        <v>1000000</v>
      </c>
      <c r="L296" s="297">
        <v>262000000</v>
      </c>
      <c r="M296" s="317">
        <v>7.3535603020011787E-3</v>
      </c>
      <c r="N296" s="318">
        <v>2.9452432073923357E-3</v>
      </c>
    </row>
    <row r="297" spans="2:14" x14ac:dyDescent="0.25">
      <c r="B297" s="313" t="s">
        <v>327</v>
      </c>
      <c r="C297" s="34">
        <v>325</v>
      </c>
      <c r="D297" s="34">
        <v>326</v>
      </c>
      <c r="E297" s="298">
        <v>32430</v>
      </c>
      <c r="F297" s="298">
        <v>32504</v>
      </c>
      <c r="G297" s="314">
        <v>75</v>
      </c>
      <c r="H297" s="315" t="s">
        <v>71</v>
      </c>
      <c r="I297" s="320">
        <v>1</v>
      </c>
      <c r="J297" s="316">
        <v>75</v>
      </c>
      <c r="K297" s="297">
        <v>1000000</v>
      </c>
      <c r="L297" s="297">
        <v>75000000</v>
      </c>
      <c r="M297" s="317">
        <v>2.1050268040079712E-3</v>
      </c>
      <c r="N297" s="318">
        <v>8.4310397158177542E-4</v>
      </c>
    </row>
    <row r="298" spans="2:14" x14ac:dyDescent="0.25">
      <c r="B298" s="313" t="s">
        <v>319</v>
      </c>
      <c r="C298" s="34">
        <v>326</v>
      </c>
      <c r="D298" s="34">
        <v>327</v>
      </c>
      <c r="E298" s="298">
        <v>32505</v>
      </c>
      <c r="F298" s="298">
        <v>32658</v>
      </c>
      <c r="G298" s="314">
        <v>154</v>
      </c>
      <c r="H298" s="315" t="s">
        <v>71</v>
      </c>
      <c r="I298" s="320">
        <v>1</v>
      </c>
      <c r="J298" s="316">
        <v>154</v>
      </c>
      <c r="K298" s="297">
        <v>1000000</v>
      </c>
      <c r="L298" s="297">
        <v>154000000</v>
      </c>
      <c r="M298" s="317">
        <v>4.3223217042297002E-3</v>
      </c>
      <c r="N298" s="318">
        <v>1.731173488314579E-3</v>
      </c>
    </row>
    <row r="299" spans="2:14" x14ac:dyDescent="0.25">
      <c r="B299" s="313" t="s">
        <v>45</v>
      </c>
      <c r="C299" s="34">
        <v>327</v>
      </c>
      <c r="D299" s="34">
        <v>328</v>
      </c>
      <c r="E299" s="298">
        <v>32659</v>
      </c>
      <c r="F299" s="298">
        <v>32701</v>
      </c>
      <c r="G299" s="314">
        <v>43</v>
      </c>
      <c r="H299" s="315" t="s">
        <v>71</v>
      </c>
      <c r="I299" s="320">
        <v>1</v>
      </c>
      <c r="J299" s="316">
        <v>43</v>
      </c>
      <c r="K299" s="297">
        <v>1000000</v>
      </c>
      <c r="L299" s="297">
        <v>43000000</v>
      </c>
      <c r="M299" s="317">
        <v>1.2068820342979033E-3</v>
      </c>
      <c r="N299" s="318">
        <v>4.8337961037355127E-4</v>
      </c>
    </row>
    <row r="300" spans="2:14" x14ac:dyDescent="0.25">
      <c r="B300" s="313" t="s">
        <v>317</v>
      </c>
      <c r="C300" s="34">
        <v>328</v>
      </c>
      <c r="D300" s="34">
        <v>329</v>
      </c>
      <c r="E300" s="298">
        <v>32702</v>
      </c>
      <c r="F300" s="298">
        <v>32870</v>
      </c>
      <c r="G300" s="314">
        <v>169</v>
      </c>
      <c r="H300" s="315" t="s">
        <v>71</v>
      </c>
      <c r="I300" s="320">
        <v>1</v>
      </c>
      <c r="J300" s="316">
        <v>169</v>
      </c>
      <c r="K300" s="297">
        <v>1000000</v>
      </c>
      <c r="L300" s="297">
        <v>169000000</v>
      </c>
      <c r="M300" s="317">
        <v>4.7433270650312949E-3</v>
      </c>
      <c r="N300" s="318">
        <v>1.8997942826309341E-3</v>
      </c>
    </row>
    <row r="301" spans="2:14" x14ac:dyDescent="0.25">
      <c r="B301" s="313" t="s">
        <v>312</v>
      </c>
      <c r="C301" s="34">
        <v>329</v>
      </c>
      <c r="D301" s="34">
        <v>331</v>
      </c>
      <c r="E301" s="298">
        <v>32871</v>
      </c>
      <c r="F301" s="298">
        <v>33052</v>
      </c>
      <c r="G301" s="314">
        <v>182</v>
      </c>
      <c r="H301" s="315" t="s">
        <v>71</v>
      </c>
      <c r="I301" s="320">
        <v>1</v>
      </c>
      <c r="J301" s="316">
        <v>182</v>
      </c>
      <c r="K301" s="297">
        <v>1000000</v>
      </c>
      <c r="L301" s="297">
        <v>182000000</v>
      </c>
      <c r="M301" s="317">
        <v>5.1081983777260098E-3</v>
      </c>
      <c r="N301" s="319">
        <v>2.0459323043717751E-3</v>
      </c>
    </row>
    <row r="302" spans="2:14" x14ac:dyDescent="0.25">
      <c r="B302" s="313" t="s">
        <v>315</v>
      </c>
      <c r="C302" s="34">
        <v>331</v>
      </c>
      <c r="D302" s="34">
        <v>333</v>
      </c>
      <c r="E302" s="298">
        <v>33053</v>
      </c>
      <c r="F302" s="298">
        <v>33214</v>
      </c>
      <c r="G302" s="314">
        <v>162</v>
      </c>
      <c r="H302" s="315" t="s">
        <v>71</v>
      </c>
      <c r="I302" s="320">
        <v>1</v>
      </c>
      <c r="J302" s="316">
        <v>162</v>
      </c>
      <c r="K302" s="297">
        <v>1000000</v>
      </c>
      <c r="L302" s="297">
        <v>162000000</v>
      </c>
      <c r="M302" s="317">
        <v>4.5468578966572177E-3</v>
      </c>
      <c r="N302" s="318">
        <v>1.8211045786166349E-3</v>
      </c>
    </row>
    <row r="303" spans="2:14" x14ac:dyDescent="0.25">
      <c r="B303" s="313" t="s">
        <v>322</v>
      </c>
      <c r="C303" s="34">
        <v>333</v>
      </c>
      <c r="D303" s="34">
        <v>335</v>
      </c>
      <c r="E303" s="298">
        <v>33215</v>
      </c>
      <c r="F303" s="298">
        <v>33460</v>
      </c>
      <c r="G303" s="314">
        <v>246</v>
      </c>
      <c r="H303" s="315" t="s">
        <v>71</v>
      </c>
      <c r="I303" s="320">
        <v>1</v>
      </c>
      <c r="J303" s="316">
        <v>246</v>
      </c>
      <c r="K303" s="297">
        <v>1000000</v>
      </c>
      <c r="L303" s="297">
        <v>246000000</v>
      </c>
      <c r="M303" s="317">
        <v>6.9044879171461446E-3</v>
      </c>
      <c r="N303" s="318">
        <v>2.7653810267882235E-3</v>
      </c>
    </row>
    <row r="304" spans="2:14" x14ac:dyDescent="0.25">
      <c r="B304" s="313" t="s">
        <v>311</v>
      </c>
      <c r="C304" s="34">
        <v>335</v>
      </c>
      <c r="D304" s="34">
        <v>335</v>
      </c>
      <c r="E304" s="298">
        <v>33461</v>
      </c>
      <c r="F304" s="298">
        <v>33489</v>
      </c>
      <c r="G304" s="314">
        <v>29</v>
      </c>
      <c r="H304" s="315" t="s">
        <v>71</v>
      </c>
      <c r="I304" s="320">
        <v>1</v>
      </c>
      <c r="J304" s="316">
        <v>29</v>
      </c>
      <c r="K304" s="297">
        <v>1000000</v>
      </c>
      <c r="L304" s="297">
        <v>29000000</v>
      </c>
      <c r="M304" s="317">
        <v>8.1394369754974878E-4</v>
      </c>
      <c r="N304" s="318">
        <v>3.2600020234495319E-4</v>
      </c>
    </row>
    <row r="305" spans="2:14" x14ac:dyDescent="0.25">
      <c r="B305" s="313" t="s">
        <v>313</v>
      </c>
      <c r="C305" s="34">
        <v>335</v>
      </c>
      <c r="D305" s="34">
        <v>336</v>
      </c>
      <c r="E305" s="298">
        <v>33490</v>
      </c>
      <c r="F305" s="298">
        <v>33596</v>
      </c>
      <c r="G305" s="314">
        <v>107</v>
      </c>
      <c r="H305" s="315" t="s">
        <v>71</v>
      </c>
      <c r="I305" s="320">
        <v>1</v>
      </c>
      <c r="J305" s="316">
        <v>107</v>
      </c>
      <c r="K305" s="297">
        <v>1000000</v>
      </c>
      <c r="L305" s="297">
        <v>107000000</v>
      </c>
      <c r="M305" s="317">
        <v>3.0031715737180386E-3</v>
      </c>
      <c r="N305" s="318">
        <v>1.2028283327899997E-3</v>
      </c>
    </row>
    <row r="306" spans="2:14" x14ac:dyDescent="0.25">
      <c r="B306" s="313" t="s">
        <v>314</v>
      </c>
      <c r="C306" s="34">
        <v>336</v>
      </c>
      <c r="D306" s="34">
        <v>338</v>
      </c>
      <c r="E306" s="298">
        <v>33597</v>
      </c>
      <c r="F306" s="298">
        <v>33756</v>
      </c>
      <c r="G306" s="314">
        <v>160</v>
      </c>
      <c r="H306" s="315" t="s">
        <v>71</v>
      </c>
      <c r="I306" s="320">
        <v>1</v>
      </c>
      <c r="J306" s="316">
        <v>160</v>
      </c>
      <c r="K306" s="297">
        <v>1000000</v>
      </c>
      <c r="L306" s="297">
        <v>160000000</v>
      </c>
      <c r="M306" s="317">
        <v>4.4907238485503379E-3</v>
      </c>
      <c r="N306" s="318">
        <v>1.798621806041121E-3</v>
      </c>
    </row>
    <row r="307" spans="2:14" x14ac:dyDescent="0.25">
      <c r="B307" s="313" t="s">
        <v>324</v>
      </c>
      <c r="C307" s="34">
        <v>338</v>
      </c>
      <c r="D307" s="34">
        <v>338</v>
      </c>
      <c r="E307" s="298">
        <v>33757</v>
      </c>
      <c r="F307" s="298">
        <v>33797</v>
      </c>
      <c r="G307" s="314">
        <v>41</v>
      </c>
      <c r="H307" s="315" t="s">
        <v>71</v>
      </c>
      <c r="I307" s="320">
        <v>1</v>
      </c>
      <c r="J307" s="316">
        <v>41</v>
      </c>
      <c r="K307" s="297">
        <v>1000000</v>
      </c>
      <c r="L307" s="297">
        <v>41000000</v>
      </c>
      <c r="M307" s="317">
        <v>1.1507479861910242E-3</v>
      </c>
      <c r="N307" s="318">
        <v>4.6089683779803724E-4</v>
      </c>
    </row>
    <row r="308" spans="2:14" x14ac:dyDescent="0.25">
      <c r="B308" s="313" t="s">
        <v>240</v>
      </c>
      <c r="C308" s="34">
        <v>338</v>
      </c>
      <c r="D308" s="34">
        <v>339</v>
      </c>
      <c r="E308" s="298">
        <v>33798</v>
      </c>
      <c r="F308" s="298">
        <v>33808</v>
      </c>
      <c r="G308" s="314">
        <v>11</v>
      </c>
      <c r="H308" s="315" t="s">
        <v>71</v>
      </c>
      <c r="I308" s="320">
        <v>1</v>
      </c>
      <c r="J308" s="316">
        <v>11</v>
      </c>
      <c r="K308" s="297">
        <v>1000000</v>
      </c>
      <c r="L308" s="297">
        <v>11000000</v>
      </c>
      <c r="M308" s="317">
        <v>3.0873726458783575E-4</v>
      </c>
      <c r="N308" s="318">
        <v>1.2365524916532706E-4</v>
      </c>
    </row>
    <row r="309" spans="2:14" x14ac:dyDescent="0.25">
      <c r="B309" s="313" t="s">
        <v>50</v>
      </c>
      <c r="C309" s="34">
        <v>339</v>
      </c>
      <c r="D309" s="34">
        <v>340</v>
      </c>
      <c r="E309" s="298">
        <v>33809</v>
      </c>
      <c r="F309" s="298">
        <v>33901</v>
      </c>
      <c r="G309" s="314">
        <v>93</v>
      </c>
      <c r="H309" s="315" t="s">
        <v>71</v>
      </c>
      <c r="I309" s="320">
        <v>1</v>
      </c>
      <c r="J309" s="316">
        <v>93</v>
      </c>
      <c r="K309" s="297">
        <v>1000000</v>
      </c>
      <c r="L309" s="297">
        <v>93000000</v>
      </c>
      <c r="M309" s="317">
        <v>2.6102332369698843E-3</v>
      </c>
      <c r="N309" s="318">
        <v>1.0454489247614016E-3</v>
      </c>
    </row>
    <row r="310" spans="2:14" x14ac:dyDescent="0.25">
      <c r="B310" s="313" t="s">
        <v>320</v>
      </c>
      <c r="C310" s="34">
        <v>340</v>
      </c>
      <c r="D310" s="34">
        <v>344</v>
      </c>
      <c r="E310" s="298">
        <v>33902</v>
      </c>
      <c r="F310" s="298">
        <v>34305</v>
      </c>
      <c r="G310" s="314">
        <v>404</v>
      </c>
      <c r="H310" s="315" t="s">
        <v>71</v>
      </c>
      <c r="I310" s="320">
        <v>1</v>
      </c>
      <c r="J310" s="316">
        <v>404</v>
      </c>
      <c r="K310" s="297">
        <v>1000000</v>
      </c>
      <c r="L310" s="297">
        <v>404000000</v>
      </c>
      <c r="M310" s="317">
        <v>1.1339077717589604E-2</v>
      </c>
      <c r="N310" s="318">
        <v>4.5415200602538308E-3</v>
      </c>
    </row>
    <row r="311" spans="2:14" x14ac:dyDescent="0.25">
      <c r="B311" s="313" t="s">
        <v>326</v>
      </c>
      <c r="C311" s="34">
        <v>344</v>
      </c>
      <c r="D311" s="34">
        <v>344</v>
      </c>
      <c r="E311" s="298">
        <v>34306</v>
      </c>
      <c r="F311" s="298">
        <v>34325</v>
      </c>
      <c r="G311" s="314">
        <v>20</v>
      </c>
      <c r="H311" s="315" t="s">
        <v>71</v>
      </c>
      <c r="I311" s="320">
        <v>1</v>
      </c>
      <c r="J311" s="316">
        <v>20</v>
      </c>
      <c r="K311" s="297">
        <v>1000000</v>
      </c>
      <c r="L311" s="297">
        <v>20000000</v>
      </c>
      <c r="M311" s="317">
        <v>5.6134048106879224E-4</v>
      </c>
      <c r="N311" s="318">
        <v>2.2482772575514013E-4</v>
      </c>
    </row>
    <row r="312" spans="2:14" x14ac:dyDescent="0.25">
      <c r="B312" s="313" t="s">
        <v>53</v>
      </c>
      <c r="C312" s="34">
        <v>344</v>
      </c>
      <c r="D312" s="34">
        <v>344</v>
      </c>
      <c r="E312" s="298">
        <v>34326</v>
      </c>
      <c r="F312" s="298">
        <v>34334</v>
      </c>
      <c r="G312" s="314">
        <v>9</v>
      </c>
      <c r="H312" s="315" t="s">
        <v>71</v>
      </c>
      <c r="I312" s="320">
        <v>1</v>
      </c>
      <c r="J312" s="316">
        <v>9</v>
      </c>
      <c r="K312" s="297">
        <v>1000000</v>
      </c>
      <c r="L312" s="297">
        <v>9000000</v>
      </c>
      <c r="M312" s="317">
        <v>2.5260321648095654E-4</v>
      </c>
      <c r="N312" s="318">
        <v>1.0117247658981305E-4</v>
      </c>
    </row>
    <row r="313" spans="2:14" x14ac:dyDescent="0.25">
      <c r="B313" s="313" t="s">
        <v>318</v>
      </c>
      <c r="C313" s="34">
        <v>344</v>
      </c>
      <c r="D313" s="34">
        <v>347</v>
      </c>
      <c r="E313" s="298">
        <v>34335</v>
      </c>
      <c r="F313" s="298">
        <v>34682</v>
      </c>
      <c r="G313" s="314">
        <v>348</v>
      </c>
      <c r="H313" s="315" t="s">
        <v>71</v>
      </c>
      <c r="I313" s="320">
        <v>1</v>
      </c>
      <c r="J313" s="316">
        <v>348</v>
      </c>
      <c r="K313" s="297">
        <v>1000000</v>
      </c>
      <c r="L313" s="297">
        <v>348000000</v>
      </c>
      <c r="M313" s="317">
        <v>9.7673243705969862E-3</v>
      </c>
      <c r="N313" s="318">
        <v>3.9120024281394383E-3</v>
      </c>
    </row>
    <row r="314" spans="2:14" x14ac:dyDescent="0.25">
      <c r="B314" s="313" t="s">
        <v>325</v>
      </c>
      <c r="C314" s="34">
        <v>347</v>
      </c>
      <c r="D314" s="34">
        <v>348</v>
      </c>
      <c r="E314" s="298">
        <v>34683</v>
      </c>
      <c r="F314" s="298">
        <v>34706</v>
      </c>
      <c r="G314" s="314">
        <v>24</v>
      </c>
      <c r="H314" s="315" t="s">
        <v>71</v>
      </c>
      <c r="I314" s="320">
        <v>1</v>
      </c>
      <c r="J314" s="316">
        <v>24</v>
      </c>
      <c r="K314" s="297">
        <v>1000000</v>
      </c>
      <c r="L314" s="297">
        <v>24000000</v>
      </c>
      <c r="M314" s="317">
        <v>6.7360857728255077E-4</v>
      </c>
      <c r="N314" s="318">
        <v>2.6979327090616815E-4</v>
      </c>
    </row>
    <row r="315" spans="2:14" x14ac:dyDescent="0.25">
      <c r="B315" s="313" t="s">
        <v>684</v>
      </c>
      <c r="C315" s="34">
        <v>348</v>
      </c>
      <c r="D315" s="34">
        <v>348</v>
      </c>
      <c r="E315" s="298">
        <v>34707</v>
      </c>
      <c r="F315" s="298">
        <v>34730</v>
      </c>
      <c r="G315" s="314">
        <v>24</v>
      </c>
      <c r="H315" s="315" t="s">
        <v>71</v>
      </c>
      <c r="I315" s="320">
        <v>1</v>
      </c>
      <c r="J315" s="316">
        <v>24</v>
      </c>
      <c r="K315" s="297">
        <v>1000000</v>
      </c>
      <c r="L315" s="297">
        <v>24000000</v>
      </c>
      <c r="M315" s="317">
        <v>6.7360857728255077E-4</v>
      </c>
      <c r="N315" s="318">
        <v>2.6979327090616815E-4</v>
      </c>
    </row>
    <row r="316" spans="2:14" x14ac:dyDescent="0.25">
      <c r="B316" s="313" t="s">
        <v>325</v>
      </c>
      <c r="C316" s="34">
        <v>348</v>
      </c>
      <c r="D316" s="34">
        <v>348</v>
      </c>
      <c r="E316" s="298">
        <v>34731</v>
      </c>
      <c r="F316" s="298">
        <v>34786</v>
      </c>
      <c r="G316" s="314">
        <v>56</v>
      </c>
      <c r="H316" s="315" t="s">
        <v>71</v>
      </c>
      <c r="I316" s="320">
        <v>1</v>
      </c>
      <c r="J316" s="316">
        <v>56</v>
      </c>
      <c r="K316" s="297">
        <v>1000000</v>
      </c>
      <c r="L316" s="297">
        <v>56000000</v>
      </c>
      <c r="M316" s="317">
        <v>1.5717533469926184E-3</v>
      </c>
      <c r="N316" s="318">
        <v>6.2951763211439231E-4</v>
      </c>
    </row>
    <row r="317" spans="2:14" x14ac:dyDescent="0.25">
      <c r="B317" s="313" t="s">
        <v>51</v>
      </c>
      <c r="C317" s="34">
        <v>348</v>
      </c>
      <c r="D317" s="34">
        <v>348</v>
      </c>
      <c r="E317" s="298">
        <v>34787</v>
      </c>
      <c r="F317" s="298">
        <v>34797</v>
      </c>
      <c r="G317" s="314">
        <v>11</v>
      </c>
      <c r="H317" s="315" t="s">
        <v>71</v>
      </c>
      <c r="I317" s="320">
        <v>1</v>
      </c>
      <c r="J317" s="316">
        <v>11</v>
      </c>
      <c r="K317" s="297">
        <v>1000000</v>
      </c>
      <c r="L317" s="297">
        <v>11000000</v>
      </c>
      <c r="M317" s="317">
        <v>3.0873726458783575E-4</v>
      </c>
      <c r="N317" s="318">
        <v>1.2365524916532706E-4</v>
      </c>
    </row>
    <row r="318" spans="2:14" x14ac:dyDescent="0.25">
      <c r="B318" s="313" t="s">
        <v>45</v>
      </c>
      <c r="C318" s="34">
        <v>441</v>
      </c>
      <c r="D318" s="34">
        <v>453</v>
      </c>
      <c r="E318" s="298">
        <v>44001</v>
      </c>
      <c r="F318" s="298">
        <v>45208</v>
      </c>
      <c r="G318" s="314">
        <v>1208</v>
      </c>
      <c r="H318" s="315" t="s">
        <v>70</v>
      </c>
      <c r="I318" s="320">
        <v>5</v>
      </c>
      <c r="J318" s="316">
        <v>6040</v>
      </c>
      <c r="K318" s="297">
        <v>1000000</v>
      </c>
      <c r="L318" s="297">
        <v>1208000000</v>
      </c>
      <c r="M318" s="317">
        <v>3.3904965056555054E-2</v>
      </c>
      <c r="N318" s="319">
        <v>6.7897973178052323E-2</v>
      </c>
    </row>
    <row r="319" spans="2:14" x14ac:dyDescent="0.25">
      <c r="B319" s="313" t="s">
        <v>43</v>
      </c>
      <c r="C319" s="34">
        <v>453</v>
      </c>
      <c r="D319" s="34">
        <v>465</v>
      </c>
      <c r="E319" s="298">
        <v>45209</v>
      </c>
      <c r="F319" s="298">
        <v>46416</v>
      </c>
      <c r="G319" s="314">
        <v>1208</v>
      </c>
      <c r="H319" s="315" t="s">
        <v>70</v>
      </c>
      <c r="I319" s="320">
        <v>5</v>
      </c>
      <c r="J319" s="316">
        <v>6040</v>
      </c>
      <c r="K319" s="297">
        <v>1000000</v>
      </c>
      <c r="L319" s="297">
        <v>1208000000</v>
      </c>
      <c r="M319" s="317">
        <v>3.3904965056555054E-2</v>
      </c>
      <c r="N319" s="318">
        <v>6.7897973178052323E-2</v>
      </c>
    </row>
    <row r="320" spans="2:14" x14ac:dyDescent="0.25">
      <c r="B320" s="313" t="s">
        <v>41</v>
      </c>
      <c r="C320" s="34">
        <v>465</v>
      </c>
      <c r="D320" s="34">
        <v>477</v>
      </c>
      <c r="E320" s="298">
        <v>46417</v>
      </c>
      <c r="F320" s="298">
        <v>47624</v>
      </c>
      <c r="G320" s="314">
        <v>1208</v>
      </c>
      <c r="H320" s="315" t="s">
        <v>70</v>
      </c>
      <c r="I320" s="320">
        <v>5</v>
      </c>
      <c r="J320" s="316">
        <v>6040</v>
      </c>
      <c r="K320" s="297">
        <v>1000000</v>
      </c>
      <c r="L320" s="297">
        <v>1208000000</v>
      </c>
      <c r="M320" s="317">
        <v>3.3904965056555054E-2</v>
      </c>
      <c r="N320" s="318">
        <v>6.7897973178052323E-2</v>
      </c>
    </row>
    <row r="321" spans="2:14" x14ac:dyDescent="0.25">
      <c r="B321" s="313" t="s">
        <v>311</v>
      </c>
      <c r="C321" s="34">
        <v>477</v>
      </c>
      <c r="D321" s="34">
        <v>489</v>
      </c>
      <c r="E321" s="298">
        <v>47625</v>
      </c>
      <c r="F321" s="298">
        <v>48832</v>
      </c>
      <c r="G321" s="314">
        <v>1208</v>
      </c>
      <c r="H321" s="315" t="s">
        <v>70</v>
      </c>
      <c r="I321" s="320">
        <v>5</v>
      </c>
      <c r="J321" s="316">
        <v>6040</v>
      </c>
      <c r="K321" s="297">
        <v>1000000</v>
      </c>
      <c r="L321" s="297">
        <v>1208000000</v>
      </c>
      <c r="M321" s="317">
        <v>3.3904965056555054E-2</v>
      </c>
      <c r="N321" s="318">
        <v>6.7897973178052323E-2</v>
      </c>
    </row>
    <row r="322" spans="2:14" ht="15.75" thickBot="1" x14ac:dyDescent="0.3">
      <c r="B322" s="301"/>
      <c r="C322" s="302"/>
      <c r="D322" s="302"/>
      <c r="E322" s="303"/>
      <c r="F322" s="303"/>
      <c r="G322" s="304"/>
      <c r="H322" s="305"/>
      <c r="I322" s="306"/>
      <c r="J322" s="307"/>
      <c r="K322" s="308"/>
      <c r="L322" s="308"/>
      <c r="M322" s="309"/>
      <c r="N322" s="310"/>
    </row>
    <row r="323" spans="2:14" ht="15.75" thickBot="1" x14ac:dyDescent="0.3">
      <c r="B323" s="522" t="s">
        <v>75</v>
      </c>
      <c r="C323" s="523"/>
      <c r="D323" s="523"/>
      <c r="E323" s="523"/>
      <c r="F323" s="524"/>
      <c r="G323" s="311">
        <f>SUM(G9:G322)</f>
        <v>35629</v>
      </c>
      <c r="H323" s="311"/>
      <c r="I323" s="311"/>
      <c r="J323" s="311">
        <f>SUM(J9:J322)</f>
        <v>88957</v>
      </c>
      <c r="K323" s="311"/>
      <c r="L323" s="311">
        <f>SUM(L9:L322)</f>
        <v>35629000000</v>
      </c>
      <c r="M323" s="312">
        <f>SUM(M9:M322)</f>
        <v>1.0000000000000011</v>
      </c>
      <c r="N323" s="312">
        <f>SUM(N9:N322)</f>
        <v>1.0000000000000002</v>
      </c>
    </row>
  </sheetData>
  <mergeCells count="16">
    <mergeCell ref="B323:F323"/>
    <mergeCell ref="B4:N4"/>
    <mergeCell ref="B2:N2"/>
    <mergeCell ref="B3:N3"/>
    <mergeCell ref="B6:N6"/>
    <mergeCell ref="B7:B8"/>
    <mergeCell ref="C7:D7"/>
    <mergeCell ref="E7:F7"/>
    <mergeCell ref="G7:G8"/>
    <mergeCell ref="H7:H8"/>
    <mergeCell ref="I7:I8"/>
    <mergeCell ref="J7:J8"/>
    <mergeCell ref="K7:K8"/>
    <mergeCell ref="L7:L8"/>
    <mergeCell ref="M7:M8"/>
    <mergeCell ref="N7:N8"/>
  </mergeCells>
  <hyperlinks>
    <hyperlink ref="A1" location="ÍNDICE!A1" display="Indice" xr:uid="{0AE18FD8-87CE-4959-9BBD-193BDB70F061}"/>
  </hyperlinks>
  <pageMargins left="0.25" right="0.25" top="0.75" bottom="0.75" header="0.3" footer="0.3"/>
  <pageSetup paperSize="9" scale="73" fitToHeight="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Z1K0rehLJcYAZH+whr1mnQFpNsSbrNgQ+oezHCrHs2w=</DigestValue>
    </Reference>
    <Reference Type="http://www.w3.org/2000/09/xmldsig#Object" URI="#idOfficeObject">
      <DigestMethod Algorithm="http://www.w3.org/2001/04/xmlenc#sha256"/>
      <DigestValue>NYomc9doOcp2fXxsMhQJo2N5fYwbKHKlBRycWgFcy8I=</DigestValue>
    </Reference>
    <Reference Type="http://uri.etsi.org/01903#SignedProperties" URI="#idSignedProperties">
      <Transforms>
        <Transform Algorithm="http://www.w3.org/TR/2001/REC-xml-c14n-20010315"/>
      </Transforms>
      <DigestMethod Algorithm="http://www.w3.org/2001/04/xmlenc#sha256"/>
      <DigestValue>4Xtn4dBfJhaNdXqiuZj5TpCnNxfuH8tjq/AfvcodWlU=</DigestValue>
    </Reference>
  </SignedInfo>
  <SignatureValue>1JFa/THqz/A16ZZEX9B0ax3vMNtEvXIEC+ew+ZBc35wv0gwl+FXXrgQi1/G/Qw4IIbbERzBr1JVq
Zegc+Lbna1xMspDag1uI9M0yjVz/TsF61ozdil8s/lvpLvY4obnR5/pGvQRTFsJqjD7uJeeMFELT
9RGJi375H3owNYYNVZVgQ170MqZ7Qq99KA7fktBoVZf94uXm7uHTp10754ib8ZcxoEtJe0aNPyV5
WaZb0e9gm3tOi3GhCDk65wolYEMNmzTubZGyPUh0NSnaymAZdrTq0H65Ecyf1YRUByTtKgGKf4o2
sylbrE60n3Uk5gEUZrRukmMXfcn1JDDG9dXTpA==</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Hj0WzlV3stxIvtkRqlfMNB6gUl9H7tfvBMhRXqzMDh4=</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do7B7ZEC7RnTGJsJMljfXbR5N74X5yT8FsWL8v6B7cs=</DigestValue>
      </Reference>
      <Reference URI="/xl/styles.xml?ContentType=application/vnd.openxmlformats-officedocument.spreadsheetml.styles+xml">
        <DigestMethod Algorithm="http://www.w3.org/2001/04/xmlenc#sha256"/>
        <DigestValue>NUcWLTwMKpWRjUC4GFZNPv920jkl1IW8DbLVg2eAWpk=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mQZvqt8b/NcwE43C3jpk3Dyor+bxQiQri1Ry5sExeXE=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Nhr+MlX1+J/gNCOm0hye+CWrl4Qc8CxxWKue8sTeYjk=</DigestValue>
      </Reference>
      <Reference URI="/xl/worksheets/sheet10.xml?ContentType=application/vnd.openxmlformats-officedocument.spreadsheetml.worksheet+xml">
        <DigestMethod Algorithm="http://www.w3.org/2001/04/xmlenc#sha256"/>
        <DigestValue>ZKEqBpnSGbyaMTeijeyf2c15pg9LIJ+Mb4aVm3/OZug=</DigestValue>
      </Reference>
      <Reference URI="/xl/worksheets/sheet11.xml?ContentType=application/vnd.openxmlformats-officedocument.spreadsheetml.worksheet+xml">
        <DigestMethod Algorithm="http://www.w3.org/2001/04/xmlenc#sha256"/>
        <DigestValue>3BuxviGWugHSTwXlEXpBKt6mV5bvPncfpSqcr7xNQO4=</DigestValue>
      </Reference>
      <Reference URI="/xl/worksheets/sheet12.xml?ContentType=application/vnd.openxmlformats-officedocument.spreadsheetml.worksheet+xml">
        <DigestMethod Algorithm="http://www.w3.org/2001/04/xmlenc#sha256"/>
        <DigestValue>q0CCvCp4PsYNnqfLcNdx1+29bOIyfo68VhDy8dNZCnE=</DigestValue>
      </Reference>
      <Reference URI="/xl/worksheets/sheet13.xml?ContentType=application/vnd.openxmlformats-officedocument.spreadsheetml.worksheet+xml">
        <DigestMethod Algorithm="http://www.w3.org/2001/04/xmlenc#sha256"/>
        <DigestValue>qjOjJ+ylO2MtxbX+W7Lkx1mMgwp3rEwPuElzWRg0gIs=</DigestValue>
      </Reference>
      <Reference URI="/xl/worksheets/sheet14.xml?ContentType=application/vnd.openxmlformats-officedocument.spreadsheetml.worksheet+xml">
        <DigestMethod Algorithm="http://www.w3.org/2001/04/xmlenc#sha256"/>
        <DigestValue>KjtuZHnT+XmgkaZOT2CoLUSidNNIIXWCTX63Y21Hwpg=</DigestValue>
      </Reference>
      <Reference URI="/xl/worksheets/sheet15.xml?ContentType=application/vnd.openxmlformats-officedocument.spreadsheetml.worksheet+xml">
        <DigestMethod Algorithm="http://www.w3.org/2001/04/xmlenc#sha256"/>
        <DigestValue>YBe22mSK/HlJDZyXURmOwjLAA5GuvObXcn7XLx+wkas=</DigestValue>
      </Reference>
      <Reference URI="/xl/worksheets/sheet16.xml?ContentType=application/vnd.openxmlformats-officedocument.spreadsheetml.worksheet+xml">
        <DigestMethod Algorithm="http://www.w3.org/2001/04/xmlenc#sha256"/>
        <DigestValue>zQJAMKSb3bZdfVS1/oWqR82PYIuZGgBpGViQ4IadldI=</DigestValue>
      </Reference>
      <Reference URI="/xl/worksheets/sheet2.xml?ContentType=application/vnd.openxmlformats-officedocument.spreadsheetml.worksheet+xml">
        <DigestMethod Algorithm="http://www.w3.org/2001/04/xmlenc#sha256"/>
        <DigestValue>fT46e6Y5AE9N1Xr6oJhK9/II94R57jq79/etUiQKVls=</DigestValue>
      </Reference>
      <Reference URI="/xl/worksheets/sheet3.xml?ContentType=application/vnd.openxmlformats-officedocument.spreadsheetml.worksheet+xml">
        <DigestMethod Algorithm="http://www.w3.org/2001/04/xmlenc#sha256"/>
        <DigestValue>aVWxGwk+L5KH0c8ajq4Pke0eMTaY2vGaKPK/TmBRdc8=</DigestValue>
      </Reference>
      <Reference URI="/xl/worksheets/sheet4.xml?ContentType=application/vnd.openxmlformats-officedocument.spreadsheetml.worksheet+xml">
        <DigestMethod Algorithm="http://www.w3.org/2001/04/xmlenc#sha256"/>
        <DigestValue>xyfxSYLpyzZILWmTAQvvs5xUG5uLyv7pAYYqQJWAhmw=</DigestValue>
      </Reference>
      <Reference URI="/xl/worksheets/sheet5.xml?ContentType=application/vnd.openxmlformats-officedocument.spreadsheetml.worksheet+xml">
        <DigestMethod Algorithm="http://www.w3.org/2001/04/xmlenc#sha256"/>
        <DigestValue>MGgY650tguLVBYI54nd8VIiaAHmf4L3n5fN/2CDG/so=</DigestValue>
      </Reference>
      <Reference URI="/xl/worksheets/sheet6.xml?ContentType=application/vnd.openxmlformats-officedocument.spreadsheetml.worksheet+xml">
        <DigestMethod Algorithm="http://www.w3.org/2001/04/xmlenc#sha256"/>
        <DigestValue>greD0ci84g/hfKDUkbMiYFEev7LNEuSBXfk/XvnhPDE=</DigestValue>
      </Reference>
      <Reference URI="/xl/worksheets/sheet7.xml?ContentType=application/vnd.openxmlformats-officedocument.spreadsheetml.worksheet+xml">
        <DigestMethod Algorithm="http://www.w3.org/2001/04/xmlenc#sha256"/>
        <DigestValue>bsnvhhaABRU0v6xo4QKgJNopzB4B1NydET3ZpkjKp2U=</DigestValue>
      </Reference>
      <Reference URI="/xl/worksheets/sheet8.xml?ContentType=application/vnd.openxmlformats-officedocument.spreadsheetml.worksheet+xml">
        <DigestMethod Algorithm="http://www.w3.org/2001/04/xmlenc#sha256"/>
        <DigestValue>79rGq/NoC1uRUqtsfrrFupfGTHrq9wywE5bCjq9mLRE=</DigestValue>
      </Reference>
      <Reference URI="/xl/worksheets/sheet9.xml?ContentType=application/vnd.openxmlformats-officedocument.spreadsheetml.worksheet+xml">
        <DigestMethod Algorithm="http://www.w3.org/2001/04/xmlenc#sha256"/>
        <DigestValue>yhUSFmIOFfqZ6ObHbYiZel930fB5WiFBlG2gEB3HASM=</DigestValue>
      </Reference>
    </Manifest>
    <SignatureProperties>
      <SignatureProperty Id="idSignatureTime" Target="#idPackageSignature">
        <mdssi:SignatureTime xmlns:mdssi="http://schemas.openxmlformats.org/package/2006/digital-signature">
          <mdssi:Format>YYYY-MM-DDThh:mm:ssTZD</mdssi:Format>
          <mdssi:Value>2023-03-20T16:31:32Z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16.0.16130/24</OfficeVersion>
          <ApplicationVersion>16.0.16130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2023-03-20T16:31:32Z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SXObJ3XD00UFz0Q4Bl6VIFH6HOJEPjjlQG2fUzcmAxc=</DigestValue>
    </Reference>
    <Reference Type="http://www.w3.org/2000/09/xmldsig#Object" URI="#idOfficeObject">
      <DigestMethod Algorithm="http://www.w3.org/2001/04/xmlenc#sha256"/>
      <DigestValue>/9jgKaP1OuNr6DHFnRzjc3VxMcks17E2Zz9pwJkxj+o=</DigestValue>
    </Reference>
    <Reference Type="http://uri.etsi.org/01903#SignedProperties" URI="#idSignedProperties">
      <Transforms>
        <Transform Algorithm="http://www.w3.org/TR/2001/REC-xml-c14n-20010315"/>
      </Transforms>
      <DigestMethod Algorithm="http://www.w3.org/2001/04/xmlenc#sha256"/>
      <DigestValue>zK/CTIzGiUkRzrFYjvo0ALraoJJliE9eFYipUXl+Wjw=</DigestValue>
    </Reference>
  </SignedInfo>
  <SignatureValue>E86MxpkgZW39c66JsAWGe3M67VWFf8m7on/96uy2mGidqX783LKLcJvSUcKmBciJViKmAvlfSYbW
IA3nQzAoO+NIkC3ZgT8U/3mBll7oZPziDxp6RR3sdulKcdsgpOwyBIyfJZYUjk2sAA+J0rXuk6jX
24B8OvAF7n1b+pkrxuLRjcWwG4WD1wPUjEDHHGVW2FJCV3PTnyPxY/NDTDn7pkRC0B7s6XJ3s1kK
TJvuzzNNNYxLIdrovBXrT075ysxKfsHR+xR+2R1PMp8Y7aIU/+o4kqbq1wkunk4ZFxWiK9kse4uQ
JXyePWCx9QmkyVERc7cUQjIPr6d9OtrZUHHj3Q==</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Hj0WzlV3stxIvtkRqlfMNB6gUl9H7tfvBMhRXqzMDh4=</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do7B7ZEC7RnTGJsJMljfXbR5N74X5yT8FsWL8v6B7cs=</DigestValue>
      </Reference>
      <Reference URI="/xl/styles.xml?ContentType=application/vnd.openxmlformats-officedocument.spreadsheetml.styles+xml">
        <DigestMethod Algorithm="http://www.w3.org/2001/04/xmlenc#sha256"/>
        <DigestValue>NUcWLTwMKpWRjUC4GFZNPv920jkl1IW8DbLVg2eAWpk=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mQZvqt8b/NcwE43C3jpk3Dyor+bxQiQri1Ry5sExeXE=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Nhr+MlX1+J/gNCOm0hye+CWrl4Qc8CxxWKue8sTeYjk=</DigestValue>
      </Reference>
      <Reference URI="/xl/worksheets/sheet10.xml?ContentType=application/vnd.openxmlformats-officedocument.spreadsheetml.worksheet+xml">
        <DigestMethod Algorithm="http://www.w3.org/2001/04/xmlenc#sha256"/>
        <DigestValue>ZKEqBpnSGbyaMTeijeyf2c15pg9LIJ+Mb4aVm3/OZug=</DigestValue>
      </Reference>
      <Reference URI="/xl/worksheets/sheet11.xml?ContentType=application/vnd.openxmlformats-officedocument.spreadsheetml.worksheet+xml">
        <DigestMethod Algorithm="http://www.w3.org/2001/04/xmlenc#sha256"/>
        <DigestValue>3BuxviGWugHSTwXlEXpBKt6mV5bvPncfpSqcr7xNQO4=</DigestValue>
      </Reference>
      <Reference URI="/xl/worksheets/sheet12.xml?ContentType=application/vnd.openxmlformats-officedocument.spreadsheetml.worksheet+xml">
        <DigestMethod Algorithm="http://www.w3.org/2001/04/xmlenc#sha256"/>
        <DigestValue>q0CCvCp4PsYNnqfLcNdx1+29bOIyfo68VhDy8dNZCnE=</DigestValue>
      </Reference>
      <Reference URI="/xl/worksheets/sheet13.xml?ContentType=application/vnd.openxmlformats-officedocument.spreadsheetml.worksheet+xml">
        <DigestMethod Algorithm="http://www.w3.org/2001/04/xmlenc#sha256"/>
        <DigestValue>qjOjJ+ylO2MtxbX+W7Lkx1mMgwp3rEwPuElzWRg0gIs=</DigestValue>
      </Reference>
      <Reference URI="/xl/worksheets/sheet14.xml?ContentType=application/vnd.openxmlformats-officedocument.spreadsheetml.worksheet+xml">
        <DigestMethod Algorithm="http://www.w3.org/2001/04/xmlenc#sha256"/>
        <DigestValue>KjtuZHnT+XmgkaZOT2CoLUSidNNIIXWCTX63Y21Hwpg=</DigestValue>
      </Reference>
      <Reference URI="/xl/worksheets/sheet15.xml?ContentType=application/vnd.openxmlformats-officedocument.spreadsheetml.worksheet+xml">
        <DigestMethod Algorithm="http://www.w3.org/2001/04/xmlenc#sha256"/>
        <DigestValue>YBe22mSK/HlJDZyXURmOwjLAA5GuvObXcn7XLx+wkas=</DigestValue>
      </Reference>
      <Reference URI="/xl/worksheets/sheet16.xml?ContentType=application/vnd.openxmlformats-officedocument.spreadsheetml.worksheet+xml">
        <DigestMethod Algorithm="http://www.w3.org/2001/04/xmlenc#sha256"/>
        <DigestValue>zQJAMKSb3bZdfVS1/oWqR82PYIuZGgBpGViQ4IadldI=</DigestValue>
      </Reference>
      <Reference URI="/xl/worksheets/sheet2.xml?ContentType=application/vnd.openxmlformats-officedocument.spreadsheetml.worksheet+xml">
        <DigestMethod Algorithm="http://www.w3.org/2001/04/xmlenc#sha256"/>
        <DigestValue>fT46e6Y5AE9N1Xr6oJhK9/II94R57jq79/etUiQKVls=</DigestValue>
      </Reference>
      <Reference URI="/xl/worksheets/sheet3.xml?ContentType=application/vnd.openxmlformats-officedocument.spreadsheetml.worksheet+xml">
        <DigestMethod Algorithm="http://www.w3.org/2001/04/xmlenc#sha256"/>
        <DigestValue>aVWxGwk+L5KH0c8ajq4Pke0eMTaY2vGaKPK/TmBRdc8=</DigestValue>
      </Reference>
      <Reference URI="/xl/worksheets/sheet4.xml?ContentType=application/vnd.openxmlformats-officedocument.spreadsheetml.worksheet+xml">
        <DigestMethod Algorithm="http://www.w3.org/2001/04/xmlenc#sha256"/>
        <DigestValue>xyfxSYLpyzZILWmTAQvvs5xUG5uLyv7pAYYqQJWAhmw=</DigestValue>
      </Reference>
      <Reference URI="/xl/worksheets/sheet5.xml?ContentType=application/vnd.openxmlformats-officedocument.spreadsheetml.worksheet+xml">
        <DigestMethod Algorithm="http://www.w3.org/2001/04/xmlenc#sha256"/>
        <DigestValue>MGgY650tguLVBYI54nd8VIiaAHmf4L3n5fN/2CDG/so=</DigestValue>
      </Reference>
      <Reference URI="/xl/worksheets/sheet6.xml?ContentType=application/vnd.openxmlformats-officedocument.spreadsheetml.worksheet+xml">
        <DigestMethod Algorithm="http://www.w3.org/2001/04/xmlenc#sha256"/>
        <DigestValue>greD0ci84g/hfKDUkbMiYFEev7LNEuSBXfk/XvnhPDE=</DigestValue>
      </Reference>
      <Reference URI="/xl/worksheets/sheet7.xml?ContentType=application/vnd.openxmlformats-officedocument.spreadsheetml.worksheet+xml">
        <DigestMethod Algorithm="http://www.w3.org/2001/04/xmlenc#sha256"/>
        <DigestValue>bsnvhhaABRU0v6xo4QKgJNopzB4B1NydET3ZpkjKp2U=</DigestValue>
      </Reference>
      <Reference URI="/xl/worksheets/sheet8.xml?ContentType=application/vnd.openxmlformats-officedocument.spreadsheetml.worksheet+xml">
        <DigestMethod Algorithm="http://www.w3.org/2001/04/xmlenc#sha256"/>
        <DigestValue>79rGq/NoC1uRUqtsfrrFupfGTHrq9wywE5bCjq9mLRE=</DigestValue>
      </Reference>
      <Reference URI="/xl/worksheets/sheet9.xml?ContentType=application/vnd.openxmlformats-officedocument.spreadsheetml.worksheet+xml">
        <DigestMethod Algorithm="http://www.w3.org/2001/04/xmlenc#sha256"/>
        <DigestValue>yhUSFmIOFfqZ6ObHbYiZel930fB5WiFBlG2gEB3HASM=</DigestValue>
      </Reference>
    </Manifest>
    <SignatureProperties>
      <SignatureProperty Id="idSignatureTime" Target="#idPackageSignature">
        <mdssi:SignatureTime xmlns:mdssi="http://schemas.openxmlformats.org/package/2006/digital-signature">
          <mdssi:Format>YYYY-MM-DDThh:mm:ssTZD</mdssi:Format>
          <mdssi:Value>2023-03-21T17:03:10Z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16.0.16130/24</OfficeVersion>
          <ApplicationVersion>16.0.16130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2023-03-21T17:03:10Z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+Ucz8oH3o0QAANQnLexyOAGRUADyPDHpdjiAVOXoyKk=</DigestValue>
    </Reference>
    <Reference Type="http://www.w3.org/2000/09/xmldsig#Object" URI="#idOfficeObject">
      <DigestMethod Algorithm="http://www.w3.org/2001/04/xmlenc#sha256"/>
      <DigestValue>JPVWw6bsxbVOxwB8hrf2pdjEo9rzDSkY1iK7JOqaRbw=</DigestValue>
    </Reference>
    <Reference Type="http://uri.etsi.org/01903#SignedProperties" URI="#idSignedProperties">
      <Transforms>
        <Transform Algorithm="http://www.w3.org/TR/2001/REC-xml-c14n-20010315"/>
      </Transforms>
      <DigestMethod Algorithm="http://www.w3.org/2001/04/xmlenc#sha256"/>
      <DigestValue>1DSvu+BEt1rLiWxltbBM1H4BzOgyEopT69GQXcUVDp8=</DigestValue>
    </Reference>
  </SignedInfo>
  <SignatureValue>5MNC3IZtEBpAlU/v+Arm6YQX6wMtdEiPB1ZcUH6LrlZlW38so2i3gETusaw/BmTj7VzwHyaIx+2b
YgwFlrq8IsoF4y1hIOfrX+t/aJUJUvLS/w17YTUXr4RJfJTARrXcHTWX7IX2kTy97WYJuU8KVnPn
oQ8TChU13WaJV1hHyBXdmSlt7nNO62iVqw0ausB81YbYcyPcuQqz6RbViwjSLSeSWZet818QSoNO
9gEgdteAwp2UVDXkPMFSI5V6rJRc62vBL1GhmLKxBZYBfTJbzoNRjKWOWNv3n465kmi1Z6DQwEUX
a7/TaGdhuEtfEDhY+jbMhQirmUNasnSvvGW2Cw==</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Hj0WzlV3stxIvtkRqlfMNB6gUl9H7tfvBMhRXqzMDh4=</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do7B7ZEC7RnTGJsJMljfXbR5N74X5yT8FsWL8v6B7cs=</DigestValue>
      </Reference>
      <Reference URI="/xl/styles.xml?ContentType=application/vnd.openxmlformats-officedocument.spreadsheetml.styles+xml">
        <DigestMethod Algorithm="http://www.w3.org/2001/04/xmlenc#sha256"/>
        <DigestValue>NUcWLTwMKpWRjUC4GFZNPv920jkl1IW8DbLVg2eAWpk=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mQZvqt8b/NcwE43C3jpk3Dyor+bxQiQri1Ry5sExeXE=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Nhr+MlX1+J/gNCOm0hye+CWrl4Qc8CxxWKue8sTeYjk=</DigestValue>
      </Reference>
      <Reference URI="/xl/worksheets/sheet10.xml?ContentType=application/vnd.openxmlformats-officedocument.spreadsheetml.worksheet+xml">
        <DigestMethod Algorithm="http://www.w3.org/2001/04/xmlenc#sha256"/>
        <DigestValue>ZKEqBpnSGbyaMTeijeyf2c15pg9LIJ+Mb4aVm3/OZug=</DigestValue>
      </Reference>
      <Reference URI="/xl/worksheets/sheet11.xml?ContentType=application/vnd.openxmlformats-officedocument.spreadsheetml.worksheet+xml">
        <DigestMethod Algorithm="http://www.w3.org/2001/04/xmlenc#sha256"/>
        <DigestValue>3BuxviGWugHSTwXlEXpBKt6mV5bvPncfpSqcr7xNQO4=</DigestValue>
      </Reference>
      <Reference URI="/xl/worksheets/sheet12.xml?ContentType=application/vnd.openxmlformats-officedocument.spreadsheetml.worksheet+xml">
        <DigestMethod Algorithm="http://www.w3.org/2001/04/xmlenc#sha256"/>
        <DigestValue>q0CCvCp4PsYNnqfLcNdx1+29bOIyfo68VhDy8dNZCnE=</DigestValue>
      </Reference>
      <Reference URI="/xl/worksheets/sheet13.xml?ContentType=application/vnd.openxmlformats-officedocument.spreadsheetml.worksheet+xml">
        <DigestMethod Algorithm="http://www.w3.org/2001/04/xmlenc#sha256"/>
        <DigestValue>qjOjJ+ylO2MtxbX+W7Lkx1mMgwp3rEwPuElzWRg0gIs=</DigestValue>
      </Reference>
      <Reference URI="/xl/worksheets/sheet14.xml?ContentType=application/vnd.openxmlformats-officedocument.spreadsheetml.worksheet+xml">
        <DigestMethod Algorithm="http://www.w3.org/2001/04/xmlenc#sha256"/>
        <DigestValue>KjtuZHnT+XmgkaZOT2CoLUSidNNIIXWCTX63Y21Hwpg=</DigestValue>
      </Reference>
      <Reference URI="/xl/worksheets/sheet15.xml?ContentType=application/vnd.openxmlformats-officedocument.spreadsheetml.worksheet+xml">
        <DigestMethod Algorithm="http://www.w3.org/2001/04/xmlenc#sha256"/>
        <DigestValue>YBe22mSK/HlJDZyXURmOwjLAA5GuvObXcn7XLx+wkas=</DigestValue>
      </Reference>
      <Reference URI="/xl/worksheets/sheet16.xml?ContentType=application/vnd.openxmlformats-officedocument.spreadsheetml.worksheet+xml">
        <DigestMethod Algorithm="http://www.w3.org/2001/04/xmlenc#sha256"/>
        <DigestValue>zQJAMKSb3bZdfVS1/oWqR82PYIuZGgBpGViQ4IadldI=</DigestValue>
      </Reference>
      <Reference URI="/xl/worksheets/sheet2.xml?ContentType=application/vnd.openxmlformats-officedocument.spreadsheetml.worksheet+xml">
        <DigestMethod Algorithm="http://www.w3.org/2001/04/xmlenc#sha256"/>
        <DigestValue>fT46e6Y5AE9N1Xr6oJhK9/II94R57jq79/etUiQKVls=</DigestValue>
      </Reference>
      <Reference URI="/xl/worksheets/sheet3.xml?ContentType=application/vnd.openxmlformats-officedocument.spreadsheetml.worksheet+xml">
        <DigestMethod Algorithm="http://www.w3.org/2001/04/xmlenc#sha256"/>
        <DigestValue>aVWxGwk+L5KH0c8ajq4Pke0eMTaY2vGaKPK/TmBRdc8=</DigestValue>
      </Reference>
      <Reference URI="/xl/worksheets/sheet4.xml?ContentType=application/vnd.openxmlformats-officedocument.spreadsheetml.worksheet+xml">
        <DigestMethod Algorithm="http://www.w3.org/2001/04/xmlenc#sha256"/>
        <DigestValue>xyfxSYLpyzZILWmTAQvvs5xUG5uLyv7pAYYqQJWAhmw=</DigestValue>
      </Reference>
      <Reference URI="/xl/worksheets/sheet5.xml?ContentType=application/vnd.openxmlformats-officedocument.spreadsheetml.worksheet+xml">
        <DigestMethod Algorithm="http://www.w3.org/2001/04/xmlenc#sha256"/>
        <DigestValue>MGgY650tguLVBYI54nd8VIiaAHmf4L3n5fN/2CDG/so=</DigestValue>
      </Reference>
      <Reference URI="/xl/worksheets/sheet6.xml?ContentType=application/vnd.openxmlformats-officedocument.spreadsheetml.worksheet+xml">
        <DigestMethod Algorithm="http://www.w3.org/2001/04/xmlenc#sha256"/>
        <DigestValue>greD0ci84g/hfKDUkbMiYFEev7LNEuSBXfk/XvnhPDE=</DigestValue>
      </Reference>
      <Reference URI="/xl/worksheets/sheet7.xml?ContentType=application/vnd.openxmlformats-officedocument.spreadsheetml.worksheet+xml">
        <DigestMethod Algorithm="http://www.w3.org/2001/04/xmlenc#sha256"/>
        <DigestValue>bsnvhhaABRU0v6xo4QKgJNopzB4B1NydET3ZpkjKp2U=</DigestValue>
      </Reference>
      <Reference URI="/xl/worksheets/sheet8.xml?ContentType=application/vnd.openxmlformats-officedocument.spreadsheetml.worksheet+xml">
        <DigestMethod Algorithm="http://www.w3.org/2001/04/xmlenc#sha256"/>
        <DigestValue>79rGq/NoC1uRUqtsfrrFupfGTHrq9wywE5bCjq9mLRE=</DigestValue>
      </Reference>
      <Reference URI="/xl/worksheets/sheet9.xml?ContentType=application/vnd.openxmlformats-officedocument.spreadsheetml.worksheet+xml">
        <DigestMethod Algorithm="http://www.w3.org/2001/04/xmlenc#sha256"/>
        <DigestValue>yhUSFmIOFfqZ6ObHbYiZel930fB5WiFBlG2gEB3HASM=</DigestValue>
      </Reference>
    </Manifest>
    <SignatureProperties>
      <SignatureProperty Id="idSignatureTime" Target="#idPackageSignature">
        <mdssi:SignatureTime xmlns:mdssi="http://schemas.openxmlformats.org/package/2006/digital-signature">
          <mdssi:Format>YYYY-MM-DDThh:mm:ssTZD</mdssi:Format>
          <mdssi:Value>2023-03-22T12:04:10Z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16.0.16130/24</OfficeVersion>
          <ApplicationVersion>16.0.16130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2023-03-22T12:04:10Z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R0+GKRF3sjCZLCZkKbG3ZAuZwbU/bZ5C3UVxz3GvwxU=</DigestValue>
    </Reference>
    <Reference Type="http://www.w3.org/2000/09/xmldsig#Object" URI="#idOfficeObject">
      <DigestMethod Algorithm="http://www.w3.org/2001/04/xmlenc#sha256"/>
      <DigestValue>750Nyzw6OsNyEd3WgMZM0Zi55BIsyLxjS6MpA/3X9QE=</DigestValue>
    </Reference>
    <Reference Type="http://uri.etsi.org/01903#SignedProperties" URI="#idSignedProperties">
      <Transforms>
        <Transform Algorithm="http://www.w3.org/TR/2001/REC-xml-c14n-20010315"/>
      </Transforms>
      <DigestMethod Algorithm="http://www.w3.org/2001/04/xmlenc#sha256"/>
      <DigestValue>l69xNJZRqArAmhcNx+kZQRRxZK7stArV5+4FQIBJbE8=</DigestValue>
    </Reference>
  </SignedInfo>
  <SignatureValue>FtK7haiuubLn9QJWsJdeTK+kV8MMr6GsRin5H5mBM4xVhk4m4xJTCpH12pLo4UaiumxPmGvpMxyF
4juMpJ2mGGDFWnUR0HzOIB4kXd0g0FJUKJzmnGUuyv6PSYeZumubC0uzkOqIacCy/ORcCsGDzgk8
ovJoTmGIgv0FVpgcIPzSrbxuqLCHaKn5v1V2khM5E4cUxueqj1ADCJKOYsSAw6clLYFsQb1tfXlb
xKaBycTYI83LsdVnSuzL37qnN2fCAU0BFOw9taLWovr3LaGYZE/n3Cao+esdwftw4bDdmPvKCpsc
EuZAaEIWtY8wsydWOaSHjZXUp62yV1BfCf3WRQ==</SignatureValue>
  <KeyInfo>
    <X509Data>
      <X509Certificate>MIIH/zCCBeegAwIBAgIIEBh/UjtDSRwwDQYJKoZIhvcNAQELBQAwWzEXMBUGA1UEBRMOUlVDIDgwMDUwMTcyLTExGjAYBgNVBAMTEUNBLURPQ1VNRU5UQSBTLkEuMRcwFQYDVQQKEw5ET0NVTUVOVEEgUy5BLjELMAkGA1UEBhMCUFkwHhcNMjEwNDA3MTgxMjMwWhcNMjMwNDA3MTgyMjMwWjCBpDELMAkGA1UEBhMCUFkxFzAVBgNVBAQMDkFDVcORQSBOT0dVRVJBMREwDwYDVQQFEwhDSTk5MDc0NzEWMBQGA1UEKgwNQ0FSTE9TIE1JR1VFTDEXMBUGA1UECgwOUEVSU09OQSBGSVNJQ0ExETAPBgNVBAsMCEZJUk1BIEYyMSUwIwYDVQQDDBxDQVJMT1MgTUlHVUVMIEFDVcORQSBOT0dVRVJBMIIBIjANBgkqhkiG9w0BAQEFAAOCAQ8AMIIBCgKCAQEAyFkkV4/y0IeUlSejBOjF6giEGmdcCQQxFYfyYD5xtZAALoQSNHBIqqjzZnjNI/dmcebU6lMUKeInTEMWznbs0uNxD2vdFbU0Lv9w6150mhBUxRWa2n1JkNOwwb3FqNkY0PKUaGZZ3ALUkqTYJYLGcogk5Tu7zp/7IoNLf8CQMt87KXIHAXNGSb99MQbc1jerWPIJ1hKk5300lhXpPlKvWvReHvRqvFZGptfAS4z2ybumfSRXXDsFxMEIvO/19QKPYSyCZK4sqD/6X0BQaSAXCW4OS6PmLYyOTQIlHrxxYeHm/oUky88trNb3gHRum/JM1oAwdm7/mwMjwCDVFL1q7wIDAQABo4IDezCCA3cwDAYDVR0TAQH/BAIwADAOBgNVHQ8BAf8EBAMCBeAwKgYDVR0lAQH/BCAwHgYIKwYBBQUHAwEGCCsGAQUFBwMCBggrBgEFBQcDBDAdBgNVHQ4EFgQUlrb1UFs1jwam4wNGKQo9xA7PYLQwgZcGCCsGAQUFBwEBBIGKMIGHMDoGCCsGAQUFBzABhi5odHRwczovL3d3dy5kb2N1bWVudGEuY29tLnB5L2Zpcm1hZGlnaXRhbC9vc2NwMEkGCCsGAQUFBzAChj1odHRwczovL3d3dy5kb2N1bWVudGEuY29tLnB5L2Zpcm1hZGlnaXRhbC9kZXNjYXJnYXMvY2Fkb2MuY3J0MB8GA1UdIwQYMBaAFEAmrCZcYo/G9QJU5I3BGibW7qWyME8GA1UdHwRIMEYwRKBCoECGPmh0dHBzOi8vd3d3LmRvY3VtZW50YS5jb20ucHkvZmlybWFkaWdpdGFsL2Rlc2Nhcmdhcy9jcmxkb2MuY3JsMB8GA1UdEQQYMBaBFGNhY3VuYUBhbWFyYWw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sSWBdKs69yDn8B5pWNpRS86bf0o680LAtsnBtAnG+G7Cl/pdMnUVMCop8OZbJP2vXuL0bfVIgz9QQ2lKUHydOwl9AMtLbv23d9qJ9R2p/znNezR9gBOlR6+Q+ChD0lyMSW2vrB+0iqfmZXYc0VPdSnwFZGOmK46R08cFHNcnjRKys5lxLh2siVlBzVe1+6hgAaSmcV7n3Rk8qF4CCSkYwhmoXp7RqHVtmVkdZvC3jChwc+zw7q0yAPi7Udn74BJgsOtYSde1T9qcS6Efrs9/RsS7Aj0Pnz6Z1csc9MXDtR5XKLlraBNVeNewOa0cyX8d/S0KTpN8WjKvrY138BLJLSmuUcgTytRDgvn5foynMo32IP9QVKbYMFCMALtEzZGkL92MFrupahkbsbmqj2BdwYzEQ7TWpm41YHT3bdSWQjJTq3f2QID9tJ6kc4lROxX8e7R/OrA9z2gXo7rPgtIC+nqw8SWi7CiYOqxCH2qasjPE7eS7FM/B9gkDIf/rqujvhI2GsPGLAV77APbWRuSdV7KpwjmUUBySpbTHEomKA+jI33jN5b3qmIMTiM6c3FS6CaQ+J3E1hSm8bhOELpZOCfz/aDQG67vNHomxHp8YMj2W/myjpA2tv0pMpPXs602oIWkfBkviDcIvsypdyph48uLazFq19grZQ4A892Cewqc=</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Hj0WzlV3stxIvtkRqlfMNB6gUl9H7tfvBMhRXqzMDh4=</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do7B7ZEC7RnTGJsJMljfXbR5N74X5yT8FsWL8v6B7cs=</DigestValue>
      </Reference>
      <Reference URI="/xl/styles.xml?ContentType=application/vnd.openxmlformats-officedocument.spreadsheetml.styles+xml">
        <DigestMethod Algorithm="http://www.w3.org/2001/04/xmlenc#sha256"/>
        <DigestValue>NUcWLTwMKpWRjUC4GFZNPv920jkl1IW8DbLVg2eAWpk=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mQZvqt8b/NcwE43C3jpk3Dyor+bxQiQri1Ry5sExeXE=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Nhr+MlX1+J/gNCOm0hye+CWrl4Qc8CxxWKue8sTeYjk=</DigestValue>
      </Reference>
      <Reference URI="/xl/worksheets/sheet10.xml?ContentType=application/vnd.openxmlformats-officedocument.spreadsheetml.worksheet+xml">
        <DigestMethod Algorithm="http://www.w3.org/2001/04/xmlenc#sha256"/>
        <DigestValue>ZKEqBpnSGbyaMTeijeyf2c15pg9LIJ+Mb4aVm3/OZug=</DigestValue>
      </Reference>
      <Reference URI="/xl/worksheets/sheet11.xml?ContentType=application/vnd.openxmlformats-officedocument.spreadsheetml.worksheet+xml">
        <DigestMethod Algorithm="http://www.w3.org/2001/04/xmlenc#sha256"/>
        <DigestValue>3BuxviGWugHSTwXlEXpBKt6mV5bvPncfpSqcr7xNQO4=</DigestValue>
      </Reference>
      <Reference URI="/xl/worksheets/sheet12.xml?ContentType=application/vnd.openxmlformats-officedocument.spreadsheetml.worksheet+xml">
        <DigestMethod Algorithm="http://www.w3.org/2001/04/xmlenc#sha256"/>
        <DigestValue>q0CCvCp4PsYNnqfLcNdx1+29bOIyfo68VhDy8dNZCnE=</DigestValue>
      </Reference>
      <Reference URI="/xl/worksheets/sheet13.xml?ContentType=application/vnd.openxmlformats-officedocument.spreadsheetml.worksheet+xml">
        <DigestMethod Algorithm="http://www.w3.org/2001/04/xmlenc#sha256"/>
        <DigestValue>qjOjJ+ylO2MtxbX+W7Lkx1mMgwp3rEwPuElzWRg0gIs=</DigestValue>
      </Reference>
      <Reference URI="/xl/worksheets/sheet14.xml?ContentType=application/vnd.openxmlformats-officedocument.spreadsheetml.worksheet+xml">
        <DigestMethod Algorithm="http://www.w3.org/2001/04/xmlenc#sha256"/>
        <DigestValue>KjtuZHnT+XmgkaZOT2CoLUSidNNIIXWCTX63Y21Hwpg=</DigestValue>
      </Reference>
      <Reference URI="/xl/worksheets/sheet15.xml?ContentType=application/vnd.openxmlformats-officedocument.spreadsheetml.worksheet+xml">
        <DigestMethod Algorithm="http://www.w3.org/2001/04/xmlenc#sha256"/>
        <DigestValue>YBe22mSK/HlJDZyXURmOwjLAA5GuvObXcn7XLx+wkas=</DigestValue>
      </Reference>
      <Reference URI="/xl/worksheets/sheet16.xml?ContentType=application/vnd.openxmlformats-officedocument.spreadsheetml.worksheet+xml">
        <DigestMethod Algorithm="http://www.w3.org/2001/04/xmlenc#sha256"/>
        <DigestValue>zQJAMKSb3bZdfVS1/oWqR82PYIuZGgBpGViQ4IadldI=</DigestValue>
      </Reference>
      <Reference URI="/xl/worksheets/sheet2.xml?ContentType=application/vnd.openxmlformats-officedocument.spreadsheetml.worksheet+xml">
        <DigestMethod Algorithm="http://www.w3.org/2001/04/xmlenc#sha256"/>
        <DigestValue>fT46e6Y5AE9N1Xr6oJhK9/II94R57jq79/etUiQKVls=</DigestValue>
      </Reference>
      <Reference URI="/xl/worksheets/sheet3.xml?ContentType=application/vnd.openxmlformats-officedocument.spreadsheetml.worksheet+xml">
        <DigestMethod Algorithm="http://www.w3.org/2001/04/xmlenc#sha256"/>
        <DigestValue>aVWxGwk+L5KH0c8ajq4Pke0eMTaY2vGaKPK/TmBRdc8=</DigestValue>
      </Reference>
      <Reference URI="/xl/worksheets/sheet4.xml?ContentType=application/vnd.openxmlformats-officedocument.spreadsheetml.worksheet+xml">
        <DigestMethod Algorithm="http://www.w3.org/2001/04/xmlenc#sha256"/>
        <DigestValue>xyfxSYLpyzZILWmTAQvvs5xUG5uLyv7pAYYqQJWAhmw=</DigestValue>
      </Reference>
      <Reference URI="/xl/worksheets/sheet5.xml?ContentType=application/vnd.openxmlformats-officedocument.spreadsheetml.worksheet+xml">
        <DigestMethod Algorithm="http://www.w3.org/2001/04/xmlenc#sha256"/>
        <DigestValue>MGgY650tguLVBYI54nd8VIiaAHmf4L3n5fN/2CDG/so=</DigestValue>
      </Reference>
      <Reference URI="/xl/worksheets/sheet6.xml?ContentType=application/vnd.openxmlformats-officedocument.spreadsheetml.worksheet+xml">
        <DigestMethod Algorithm="http://www.w3.org/2001/04/xmlenc#sha256"/>
        <DigestValue>greD0ci84g/hfKDUkbMiYFEev7LNEuSBXfk/XvnhPDE=</DigestValue>
      </Reference>
      <Reference URI="/xl/worksheets/sheet7.xml?ContentType=application/vnd.openxmlformats-officedocument.spreadsheetml.worksheet+xml">
        <DigestMethod Algorithm="http://www.w3.org/2001/04/xmlenc#sha256"/>
        <DigestValue>bsnvhhaABRU0v6xo4QKgJNopzB4B1NydET3ZpkjKp2U=</DigestValue>
      </Reference>
      <Reference URI="/xl/worksheets/sheet8.xml?ContentType=application/vnd.openxmlformats-officedocument.spreadsheetml.worksheet+xml">
        <DigestMethod Algorithm="http://www.w3.org/2001/04/xmlenc#sha256"/>
        <DigestValue>79rGq/NoC1uRUqtsfrrFupfGTHrq9wywE5bCjq9mLRE=</DigestValue>
      </Reference>
      <Reference URI="/xl/worksheets/sheet9.xml?ContentType=application/vnd.openxmlformats-officedocument.spreadsheetml.worksheet+xml">
        <DigestMethod Algorithm="http://www.w3.org/2001/04/xmlenc#sha256"/>
        <DigestValue>yhUSFmIOFfqZ6ObHbYiZel930fB5WiFBlG2gEB3HASM=</DigestValue>
      </Reference>
    </Manifest>
    <SignatureProperties>
      <SignatureProperty Id="idSignatureTime" Target="#idPackageSignature">
        <mdssi:SignatureTime xmlns:mdssi="http://schemas.openxmlformats.org/package/2006/digital-signature">
          <mdssi:Format>YYYY-MM-DDThh:mm:ssTZD</mdssi:Format>
          <mdssi:Value>2023-03-22T21:57:10Z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2023-03-22T21:57:10Z</xd:SigningTime>
          <xd:SigningCertificate>
            <xd:Cert>
              <xd:CertDigest>
                <DigestMethod Algorithm="http://www.w3.org/2001/04/xmlenc#sha256"/>
                <DigestValue>0gWDs9B5cDWJ1lX9YVLtUMPI1dhNNcYBRXssvUAA21s=</DigestValue>
              </xd:CertDigest>
              <xd:IssuerSerial>
                <X509IssuerName>C=PY, O=DOCUMENTA S.A., CN=CA-DOCUMENTA S.A., SERIALNUMBER=RUC 80050172-1</X509IssuerName>
                <X509SerialNumber>1159816895206213916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Props1.xml><?xml version="1.0" encoding="utf-8"?>
<ds:datastoreItem xmlns:ds="http://schemas.openxmlformats.org/officeDocument/2006/customXml" ds:itemID="{041F4C9A-4D7C-4604-BB4C-69F935F9DFDD}">
  <ds:schemaRefs>
    <ds:schemaRef ds:uri="http://schemas.openxmlformats.org/package/2006/metadata/core-properties"/>
    <ds:schemaRef ds:uri="http://purl.org/dc/elements/1.1/"/>
    <ds:schemaRef ds:uri="727e11e5-f0bc-40b2-aa03-230944aad938"/>
    <ds:schemaRef ds:uri="http://www.w3.org/XML/1998/namespace"/>
    <ds:schemaRef ds:uri="http://schemas.microsoft.com/office/infopath/2007/PartnerControls"/>
    <ds:schemaRef ds:uri="http://schemas.microsoft.com/office/2006/documentManagement/types"/>
    <ds:schemaRef ds:uri="http://purl.org/dc/terms/"/>
    <ds:schemaRef ds:uri="5c546f28-f963-4913-91d3-746344b8e317"/>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3.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Admin</cp:lastModifiedBy>
  <cp:revision/>
  <cp:lastPrinted>2022-11-16T18:17:54Z</cp:lastPrinted>
  <dcterms:created xsi:type="dcterms:W3CDTF">2015-06-05T18:19:34Z</dcterms:created>
  <dcterms:modified xsi:type="dcterms:W3CDTF">2023-03-20T15:51:23Z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